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ácia stavby" sheetId="1" r:id="rId1"/>
    <sheet name="1 - SO 101 - Dažďová kana..." sheetId="2" r:id="rId2"/>
  </sheets>
  <definedNames>
    <definedName name="_xlnm.Print_Area" localSheetId="0">'Rekapitulácia stavby'!$C$4:$AP$70,'Rekapitulácia stavby'!$C$76:$AP$92</definedName>
    <definedName name="_xlnm.Print_Titles" localSheetId="0">'Rekapitulácia stavby'!$85:$85</definedName>
    <definedName name="_xlnm.Print_Area" localSheetId="1">'1 - SO 101 - Dažďová kana...'!$C$4:$Q$70,'1 - SO 101 - Dažďová kana...'!$C$76:$Q$100,'1 - SO 101 - Dažďová kana...'!$C$106:$Q$198</definedName>
    <definedName name="_xlnm.Print_Titles" localSheetId="1">'1 - SO 101 - Dažďová kana...'!$116:$116</definedName>
  </definedNames>
  <calcPr/>
</workbook>
</file>

<file path=xl/calcChain.xml><?xml version="1.0" encoding="utf-8"?>
<calcChain xmlns="http://schemas.openxmlformats.org/spreadsheetml/2006/main">
  <c i="1" r="AY88"/>
  <c r="AX88"/>
  <c i="2" r="BI198"/>
  <c r="BH198"/>
  <c r="BG198"/>
  <c r="BE198"/>
  <c r="AA198"/>
  <c r="Y198"/>
  <c r="W198"/>
  <c r="BK198"/>
  <c r="N198"/>
  <c r="BF198"/>
  <c r="BI197"/>
  <c r="BH197"/>
  <c r="BG197"/>
  <c r="BE197"/>
  <c r="AA197"/>
  <c r="AA196"/>
  <c r="Y197"/>
  <c r="Y196"/>
  <c r="W197"/>
  <c r="W196"/>
  <c r="BK197"/>
  <c r="BK196"/>
  <c r="N196"/>
  <c r="N197"/>
  <c r="BF197"/>
  <c r="N96"/>
  <c r="BI195"/>
  <c r="BH195"/>
  <c r="BG195"/>
  <c r="BE195"/>
  <c r="AA195"/>
  <c r="AA194"/>
  <c r="Y195"/>
  <c r="Y194"/>
  <c r="W195"/>
  <c r="W194"/>
  <c r="BK195"/>
  <c r="BK194"/>
  <c r="N194"/>
  <c r="N195"/>
  <c r="BF195"/>
  <c r="N95"/>
  <c r="BI193"/>
  <c r="BH193"/>
  <c r="BG193"/>
  <c r="BE193"/>
  <c r="AA193"/>
  <c r="Y193"/>
  <c r="W193"/>
  <c r="BK193"/>
  <c r="N193"/>
  <c r="BF193"/>
  <c r="BI192"/>
  <c r="BH192"/>
  <c r="BG192"/>
  <c r="BE192"/>
  <c r="AA192"/>
  <c r="Y192"/>
  <c r="W192"/>
  <c r="BK192"/>
  <c r="N192"/>
  <c r="BF192"/>
  <c r="BI191"/>
  <c r="BH191"/>
  <c r="BG191"/>
  <c r="BE191"/>
  <c r="AA191"/>
  <c r="Y191"/>
  <c r="W191"/>
  <c r="BK191"/>
  <c r="N191"/>
  <c r="BF191"/>
  <c r="BI190"/>
  <c r="BH190"/>
  <c r="BG190"/>
  <c r="BE190"/>
  <c r="AA190"/>
  <c r="Y190"/>
  <c r="W190"/>
  <c r="BK190"/>
  <c r="N190"/>
  <c r="BF190"/>
  <c r="BI189"/>
  <c r="BH189"/>
  <c r="BG189"/>
  <c r="BE189"/>
  <c r="AA189"/>
  <c r="Y189"/>
  <c r="W189"/>
  <c r="BK189"/>
  <c r="N189"/>
  <c r="BF189"/>
  <c r="BI188"/>
  <c r="BH188"/>
  <c r="BG188"/>
  <c r="BE188"/>
  <c r="AA188"/>
  <c r="Y188"/>
  <c r="W188"/>
  <c r="BK188"/>
  <c r="N188"/>
  <c r="BF188"/>
  <c r="BI187"/>
  <c r="BH187"/>
  <c r="BG187"/>
  <c r="BE187"/>
  <c r="AA187"/>
  <c r="Y187"/>
  <c r="W187"/>
  <c r="BK187"/>
  <c r="N187"/>
  <c r="BF187"/>
  <c r="BI186"/>
  <c r="BH186"/>
  <c r="BG186"/>
  <c r="BE186"/>
  <c r="AA186"/>
  <c r="Y186"/>
  <c r="W186"/>
  <c r="BK186"/>
  <c r="N186"/>
  <c r="BF186"/>
  <c r="BI185"/>
  <c r="BH185"/>
  <c r="BG185"/>
  <c r="BE185"/>
  <c r="AA185"/>
  <c r="Y185"/>
  <c r="W185"/>
  <c r="BK185"/>
  <c r="N185"/>
  <c r="BF185"/>
  <c r="BI184"/>
  <c r="BH184"/>
  <c r="BG184"/>
  <c r="BE184"/>
  <c r="AA184"/>
  <c r="Y184"/>
  <c r="W184"/>
  <c r="BK184"/>
  <c r="N184"/>
  <c r="BF184"/>
  <c r="BI183"/>
  <c r="BH183"/>
  <c r="BG183"/>
  <c r="BE183"/>
  <c r="AA183"/>
  <c r="Y183"/>
  <c r="W183"/>
  <c r="BK183"/>
  <c r="N183"/>
  <c r="BF183"/>
  <c r="BI182"/>
  <c r="BH182"/>
  <c r="BG182"/>
  <c r="BE182"/>
  <c r="AA182"/>
  <c r="Y182"/>
  <c r="W182"/>
  <c r="BK182"/>
  <c r="N182"/>
  <c r="BF182"/>
  <c r="BI181"/>
  <c r="BH181"/>
  <c r="BG181"/>
  <c r="BE181"/>
  <c r="AA181"/>
  <c r="Y181"/>
  <c r="W181"/>
  <c r="BK181"/>
  <c r="N181"/>
  <c r="BF181"/>
  <c r="BI180"/>
  <c r="BH180"/>
  <c r="BG180"/>
  <c r="BE180"/>
  <c r="AA180"/>
  <c r="Y180"/>
  <c r="W180"/>
  <c r="BK180"/>
  <c r="N180"/>
  <c r="BF180"/>
  <c r="BI179"/>
  <c r="BH179"/>
  <c r="BG179"/>
  <c r="BE179"/>
  <c r="AA179"/>
  <c r="Y179"/>
  <c r="W179"/>
  <c r="BK179"/>
  <c r="N179"/>
  <c r="BF179"/>
  <c r="BI177"/>
  <c r="BH177"/>
  <c r="BG177"/>
  <c r="BE177"/>
  <c r="AA177"/>
  <c r="Y177"/>
  <c r="W177"/>
  <c r="BK177"/>
  <c r="N177"/>
  <c r="BF177"/>
  <c r="BI176"/>
  <c r="BH176"/>
  <c r="BG176"/>
  <c r="BE176"/>
  <c r="AA176"/>
  <c r="Y176"/>
  <c r="W176"/>
  <c r="BK176"/>
  <c r="N176"/>
  <c r="BF176"/>
  <c r="BI175"/>
  <c r="BH175"/>
  <c r="BG175"/>
  <c r="BE175"/>
  <c r="AA175"/>
  <c r="Y175"/>
  <c r="W175"/>
  <c r="BK175"/>
  <c r="N175"/>
  <c r="BF175"/>
  <c r="BI174"/>
  <c r="BH174"/>
  <c r="BG174"/>
  <c r="BE174"/>
  <c r="AA174"/>
  <c r="Y174"/>
  <c r="W174"/>
  <c r="BK174"/>
  <c r="N174"/>
  <c r="BF174"/>
  <c r="BI173"/>
  <c r="BH173"/>
  <c r="BG173"/>
  <c r="BE173"/>
  <c r="AA173"/>
  <c r="Y173"/>
  <c r="W173"/>
  <c r="BK173"/>
  <c r="N173"/>
  <c r="BF173"/>
  <c r="BI172"/>
  <c r="BH172"/>
  <c r="BG172"/>
  <c r="BE172"/>
  <c r="AA172"/>
  <c r="Y172"/>
  <c r="W172"/>
  <c r="BK172"/>
  <c r="N172"/>
  <c r="BF172"/>
  <c r="BI171"/>
  <c r="BH171"/>
  <c r="BG171"/>
  <c r="BE171"/>
  <c r="AA171"/>
  <c r="Y171"/>
  <c r="W171"/>
  <c r="BK171"/>
  <c r="N171"/>
  <c r="BF171"/>
  <c r="BI170"/>
  <c r="BH170"/>
  <c r="BG170"/>
  <c r="BE170"/>
  <c r="AA170"/>
  <c r="Y170"/>
  <c r="W170"/>
  <c r="BK170"/>
  <c r="N170"/>
  <c r="BF170"/>
  <c r="BI169"/>
  <c r="BH169"/>
  <c r="BG169"/>
  <c r="BE169"/>
  <c r="AA169"/>
  <c r="AA168"/>
  <c r="Y169"/>
  <c r="Y168"/>
  <c r="W169"/>
  <c r="W168"/>
  <c r="BK169"/>
  <c r="BK168"/>
  <c r="N168"/>
  <c r="N169"/>
  <c r="BF169"/>
  <c r="N94"/>
  <c r="BI167"/>
  <c r="BH167"/>
  <c r="BG167"/>
  <c r="BE167"/>
  <c r="AA167"/>
  <c r="AA166"/>
  <c r="Y167"/>
  <c r="Y166"/>
  <c r="W167"/>
  <c r="W166"/>
  <c r="BK167"/>
  <c r="BK166"/>
  <c r="N166"/>
  <c r="N167"/>
  <c r="BF167"/>
  <c r="N93"/>
  <c r="BI161"/>
  <c r="BH161"/>
  <c r="BG161"/>
  <c r="BE161"/>
  <c r="AA161"/>
  <c r="AA160"/>
  <c r="Y161"/>
  <c r="Y160"/>
  <c r="W161"/>
  <c r="W160"/>
  <c r="BK161"/>
  <c r="BK160"/>
  <c r="N160"/>
  <c r="N161"/>
  <c r="BF161"/>
  <c r="N92"/>
  <c r="BI159"/>
  <c r="BH159"/>
  <c r="BG159"/>
  <c r="BE159"/>
  <c r="AA159"/>
  <c r="Y159"/>
  <c r="W159"/>
  <c r="BK159"/>
  <c r="N159"/>
  <c r="BF159"/>
  <c r="BI153"/>
  <c r="BH153"/>
  <c r="BG153"/>
  <c r="BE153"/>
  <c r="AA153"/>
  <c r="Y153"/>
  <c r="W153"/>
  <c r="BK153"/>
  <c r="N153"/>
  <c r="BF153"/>
  <c r="BI147"/>
  <c r="BH147"/>
  <c r="BG147"/>
  <c r="BE147"/>
  <c r="AA147"/>
  <c r="AA146"/>
  <c r="Y147"/>
  <c r="Y146"/>
  <c r="W147"/>
  <c r="W146"/>
  <c r="BK147"/>
  <c r="BK146"/>
  <c r="N146"/>
  <c r="N147"/>
  <c r="BF147"/>
  <c r="N91"/>
  <c r="BI145"/>
  <c r="BH145"/>
  <c r="BG145"/>
  <c r="BE145"/>
  <c r="AA145"/>
  <c r="Y145"/>
  <c r="W145"/>
  <c r="BK145"/>
  <c r="N145"/>
  <c r="BF145"/>
  <c r="BI140"/>
  <c r="BH140"/>
  <c r="BG140"/>
  <c r="BE140"/>
  <c r="AA140"/>
  <c r="Y140"/>
  <c r="W140"/>
  <c r="BK140"/>
  <c r="N140"/>
  <c r="BF140"/>
  <c r="BI139"/>
  <c r="BH139"/>
  <c r="BG139"/>
  <c r="BE139"/>
  <c r="AA139"/>
  <c r="Y139"/>
  <c r="W139"/>
  <c r="BK139"/>
  <c r="N139"/>
  <c r="BF139"/>
  <c r="BI134"/>
  <c r="BH134"/>
  <c r="BG134"/>
  <c r="BE134"/>
  <c r="AA134"/>
  <c r="Y134"/>
  <c r="W134"/>
  <c r="BK134"/>
  <c r="N134"/>
  <c r="BF134"/>
  <c r="BI132"/>
  <c r="BH132"/>
  <c r="BG132"/>
  <c r="BE132"/>
  <c r="AA132"/>
  <c r="Y132"/>
  <c r="W132"/>
  <c r="BK132"/>
  <c r="N132"/>
  <c r="BF132"/>
  <c r="BI131"/>
  <c r="BH131"/>
  <c r="BG131"/>
  <c r="BE131"/>
  <c r="AA131"/>
  <c r="Y131"/>
  <c r="W131"/>
  <c r="BK131"/>
  <c r="N131"/>
  <c r="BF131"/>
  <c r="BI130"/>
  <c r="BH130"/>
  <c r="BG130"/>
  <c r="BE130"/>
  <c r="AA130"/>
  <c r="Y130"/>
  <c r="W130"/>
  <c r="BK130"/>
  <c r="N130"/>
  <c r="BF130"/>
  <c r="BI127"/>
  <c r="BH127"/>
  <c r="BG127"/>
  <c r="BE127"/>
  <c r="AA127"/>
  <c r="Y127"/>
  <c r="W127"/>
  <c r="BK127"/>
  <c r="N127"/>
  <c r="BF127"/>
  <c r="BI126"/>
  <c r="BH126"/>
  <c r="BG126"/>
  <c r="BE126"/>
  <c r="AA126"/>
  <c r="Y126"/>
  <c r="W126"/>
  <c r="BK126"/>
  <c r="N126"/>
  <c r="BF126"/>
  <c r="BI125"/>
  <c r="BH125"/>
  <c r="BG125"/>
  <c r="BE125"/>
  <c r="AA125"/>
  <c r="Y125"/>
  <c r="W125"/>
  <c r="BK125"/>
  <c r="N125"/>
  <c r="BF125"/>
  <c r="BI120"/>
  <c r="H36"/>
  <c i="1" r="BD88"/>
  <c i="2" r="BH120"/>
  <c r="H35"/>
  <c i="1" r="BC88"/>
  <c i="2" r="BG120"/>
  <c r="H34"/>
  <c i="1" r="BB88"/>
  <c i="2" r="BE120"/>
  <c r="M32"/>
  <c i="1" r="AV88"/>
  <c i="2" r="H32"/>
  <c i="1" r="AZ88"/>
  <c i="2" r="AA120"/>
  <c r="AA119"/>
  <c r="AA118"/>
  <c r="AA117"/>
  <c r="Y120"/>
  <c r="Y119"/>
  <c r="Y118"/>
  <c r="Y117"/>
  <c r="W120"/>
  <c r="W119"/>
  <c r="W118"/>
  <c r="W117"/>
  <c i="1" r="AU88"/>
  <c i="2" r="BK120"/>
  <c r="BK119"/>
  <c r="N119"/>
  <c r="BK118"/>
  <c r="N118"/>
  <c r="BK117"/>
  <c r="N117"/>
  <c r="N88"/>
  <c r="N120"/>
  <c r="BF120"/>
  <c r="M33"/>
  <c i="1" r="AW88"/>
  <c i="2" r="H33"/>
  <c i="1" r="BA88"/>
  <c i="2" r="N90"/>
  <c r="N89"/>
  <c r="M114"/>
  <c r="M113"/>
  <c r="F113"/>
  <c r="F111"/>
  <c r="F109"/>
  <c r="L100"/>
  <c r="M28"/>
  <c i="1" r="AS88"/>
  <c i="2" r="M27"/>
  <c r="M84"/>
  <c r="M83"/>
  <c r="F83"/>
  <c r="F81"/>
  <c r="F79"/>
  <c r="M30"/>
  <c i="1" r="AG88"/>
  <c i="2" r="L38"/>
  <c r="O15"/>
  <c r="E15"/>
  <c r="F114"/>
  <c r="F84"/>
  <c r="O14"/>
  <c r="O9"/>
  <c r="M111"/>
  <c r="M81"/>
  <c r="F6"/>
  <c r="F108"/>
  <c r="F78"/>
  <c i="1" r="AK27"/>
  <c r="BD87"/>
  <c r="W35"/>
  <c r="BC87"/>
  <c r="W34"/>
  <c r="BB87"/>
  <c r="W33"/>
  <c r="BA87"/>
  <c r="W32"/>
  <c r="AZ87"/>
  <c r="W31"/>
  <c r="AY87"/>
  <c r="AX87"/>
  <c r="AW87"/>
  <c r="AK32"/>
  <c r="AV87"/>
  <c r="AK31"/>
  <c r="AU87"/>
  <c r="AT87"/>
  <c r="AS87"/>
  <c r="AG87"/>
  <c r="AK26"/>
  <c r="AG92"/>
  <c r="AT88"/>
  <c r="AN88"/>
  <c r="AN87"/>
  <c r="AN92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<sst xmlns="http://schemas.openxmlformats.org/spreadsheetml/2006/main">
  <si>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</si>
  <si>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Hárok obsahuje:</t>
  </si>
  <si>
    <t>1) Súhrnný list stavby</t>
  </si>
  <si>
    <t>2) Rekapitulácia objektov</t>
  </si>
  <si>
    <t>2.0</t>
  </si>
  <si>
    <t>ZAMOK</t>
  </si>
  <si>
    <t>False</t>
  </si>
  <si>
    <t>optimalizované pre tlač zostáv vo formáte A4 - na výšku</t>
  </si>
  <si>
    <t xml:space="preserve">&gt;&gt;  skryté stĺpce  &lt;&lt;</t>
  </si>
  <si>
    <t>0,001</t>
  </si>
  <si>
    <t>20</t>
  </si>
  <si>
    <t>SÚHRNNÝ LIST STAVBY</t>
  </si>
  <si>
    <t xml:space="preserve">v ---  nižšie sa nachádzajú doplnkové a pomocné údaje k zostavám  --- v</t>
  </si>
  <si>
    <t>Kód:</t>
  </si>
  <si>
    <t>956</t>
  </si>
  <si>
    <t>Stavba:</t>
  </si>
  <si>
    <t>Vybudovanie chodníka v súbehu s cestou III/1223 v obci Zemianske Podhradie</t>
  </si>
  <si>
    <t>JKSO:</t>
  </si>
  <si>
    <t/>
  </si>
  <si>
    <t>KS:</t>
  </si>
  <si>
    <t>Miesto:</t>
  </si>
  <si>
    <t xml:space="preserve"> </t>
  </si>
  <si>
    <t>Dátum:</t>
  </si>
  <si>
    <t>16.11.2017</t>
  </si>
  <si>
    <t>Objednávateľ:</t>
  </si>
  <si>
    <t>IČO:</t>
  </si>
  <si>
    <t>Obec Zemianske Podhradie</t>
  </si>
  <si>
    <t>IČO DPH:</t>
  </si>
  <si>
    <t>Zhotoviteľ:</t>
  </si>
  <si>
    <t>Projektant:</t>
  </si>
  <si>
    <t>TEVYS AQUA s.r.o. Trenčín</t>
  </si>
  <si>
    <t>True</t>
  </si>
  <si>
    <t>0,01</t>
  </si>
  <si>
    <t>Spracovateľ:</t>
  </si>
  <si>
    <t>Martinusová Katarína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</si>
  <si>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</si>
  <si>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</si>
  <si>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</si>
  <si>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</si>
  <si>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</si>
  <si>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</si>
  <si>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</si>
  <si>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</si>
  <si>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</si>
  <si>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</si>
  <si>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</si>
  <si>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</si>
  <si>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</si>
  <si>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</si>
  <si>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</si>
  <si>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</si>
  <si>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</si>
  <si>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</si>
  <si>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</si>
  <si>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</si>
  <si>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</si>
  <si>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</si>
  <si>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</si>
  <si>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</si>
  <si>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</si>
  <si>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</si>
  <si>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</si>
  <si>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</si>
  <si>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</si>
  <si>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</si>
  <si>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</si>
  <si>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</si>
  <si>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</si>
  <si>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</si>
  <si>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</si>
  <si>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</si>
  <si>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</si>
  <si>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</si>
  <si>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</si>
  <si>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</si>
  <si>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</si>
  <si>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</si>
  <si>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</si>
  <si>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{eea673b2-4e8c-42ec-8b1a-72fd11f3d162}</t>
  </si>
  <si>
    <t>{00000000-0000-0000-0000-000000000000}</t>
  </si>
  <si>
    <t>/</t>
  </si>
  <si>
    <t>1</t>
  </si>
  <si>
    <t>SO 101 - Dažďová kanalizácia</t>
  </si>
  <si>
    <t>{a501579e-8408-432c-83fc-a555a650f091}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</si>
  <si>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</si>
  <si>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</si>
  <si>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</si>
  <si>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</si>
  <si>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</si>
  <si>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</si>
  <si>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</si>
  <si>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</si>
  <si>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</si>
  <si>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</si>
  <si>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Objekt:</t>
  </si>
  <si>
    <t>1 - SO 101 - Dažďová kanalizácia</t>
  </si>
  <si>
    <t>Náklady z rozpočtu</t>
  </si>
  <si>
    <t>Ostatné náklady</t>
  </si>
  <si>
    <t>REKAPITULÁCIA ROZPOČTU</t>
  </si>
  <si>
    <t>Kód - Popis</t>
  </si>
  <si>
    <t>Cena celkom [EUR]</t>
  </si>
  <si>
    <t>1) Náklady z rozpočtu</t>
  </si>
  <si>
    <t>-1</t>
  </si>
  <si>
    <t xml:space="preserve">HSV - 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</si>
  <si>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</si>
  <si>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</si>
  <si>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</si>
  <si>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</si>
  <si>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</si>
  <si>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</si>
  <si>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</si>
  <si>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2) Ostatné náklady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</si>
  <si>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</si>
  <si>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</si>
  <si>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</si>
  <si>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</si>
  <si>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</si>
  <si>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</si>
  <si>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</si>
  <si>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</si>
  <si>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</si>
  <si>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</si>
  <si>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</si>
  <si>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</si>
  <si>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</si>
  <si>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</si>
  <si>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</si>
  <si>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</si>
  <si>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132201202</t>
  </si>
  <si>
    <t>Výkop ryhy šírky 600-2000mm horn.3 od 100 do 1000 m3</t>
  </si>
  <si>
    <t>m3</t>
  </si>
  <si>
    <t>4</t>
  </si>
  <si>
    <t>2</t>
  </si>
  <si>
    <t>-149321910</t>
  </si>
  <si>
    <t>160,6*1,0*(0,9+1,37)/2</t>
  </si>
  <si>
    <t>VV</t>
  </si>
  <si>
    <t>prípojky</t>
  </si>
  <si>
    <t>4,0*1,0*1,2</t>
  </si>
  <si>
    <t>Súčet</t>
  </si>
  <si>
    <t>132201209</t>
  </si>
  <si>
    <t>Príplatok k cenám za lepivosť pri hĺbení rýh š. nad 600 do 2 000 mm zapažených i nezapažených, s urovnaním dna v hornine 3</t>
  </si>
  <si>
    <t>520119818</t>
  </si>
  <si>
    <t>3</t>
  </si>
  <si>
    <t>162501122</t>
  </si>
  <si>
    <t xml:space="preserve">Vodorovné premiestnenie výkopku  po spevnenej ceste z  horniny tr.1-4, nad 100 do 1000 m3 na vzdialenosť do 3000 m </t>
  </si>
  <si>
    <t>-1128715859</t>
  </si>
  <si>
    <t>162501123</t>
  </si>
  <si>
    <t xml:space="preserve">Vodorovné premiestnenie výkopku  po spevnenej ceste z  horniny tr.1-4, nad 100 do 1000 m3, príplatok k cene za každých ďalšich a začatých 1000 m</t>
  </si>
  <si>
    <t>279041918</t>
  </si>
  <si>
    <t>odvoz 10 km</t>
  </si>
  <si>
    <t>187,081*7</t>
  </si>
  <si>
    <t>5</t>
  </si>
  <si>
    <t>167101102</t>
  </si>
  <si>
    <t>Nakladanie neuľahnutého výkopku z hornín tr.1-4 nad 100 do 1000 m3</t>
  </si>
  <si>
    <t>-421524103</t>
  </si>
  <si>
    <t>6</t>
  </si>
  <si>
    <t>171201202</t>
  </si>
  <si>
    <t>Uloženie sypaniny na skládky nad 100 do 1000 m3</t>
  </si>
  <si>
    <t>1643741647</t>
  </si>
  <si>
    <t>7</t>
  </si>
  <si>
    <t>171209002</t>
  </si>
  <si>
    <t>Poplatok za skladovanie - zemina a kamenivo (17 05) ostatné</t>
  </si>
  <si>
    <t>t</t>
  </si>
  <si>
    <t>-1104166613</t>
  </si>
  <si>
    <t>187,081*1,7</t>
  </si>
  <si>
    <t>8</t>
  </si>
  <si>
    <t>174101001</t>
  </si>
  <si>
    <t>Zásyp sypaninou so zhutnením jám, šachiet, rýh, zárezov alebo okolo objektov do 100 m3</t>
  </si>
  <si>
    <t>796066144</t>
  </si>
  <si>
    <t>160,6*1,0*(0,2+0,67)/2</t>
  </si>
  <si>
    <t>4,0*1,0*0,6</t>
  </si>
  <si>
    <t>9</t>
  </si>
  <si>
    <t>M</t>
  </si>
  <si>
    <t>5833749700.1</t>
  </si>
  <si>
    <t xml:space="preserve">Štrkopiesok  22-63</t>
  </si>
  <si>
    <t>-1403099899</t>
  </si>
  <si>
    <t>10</t>
  </si>
  <si>
    <t>175101101</t>
  </si>
  <si>
    <t>Obsyp potrubia sypaninou z vhodných hornín 1 až 4 bez prehodenia sypaniny</t>
  </si>
  <si>
    <t>-1139762453</t>
  </si>
  <si>
    <t>160,6*1,0*0,6</t>
  </si>
  <si>
    <t>4,0*1,0*0,5</t>
  </si>
  <si>
    <t>11</t>
  </si>
  <si>
    <t>5833749700</t>
  </si>
  <si>
    <t xml:space="preserve">Štrkopiesok  0-16</t>
  </si>
  <si>
    <t>-386891444</t>
  </si>
  <si>
    <t>12</t>
  </si>
  <si>
    <t>273313613</t>
  </si>
  <si>
    <t xml:space="preserve">Betón základových dosiek, prostý tr.C 16/20 - podkladný </t>
  </si>
  <si>
    <t>-1724367791</t>
  </si>
  <si>
    <t>pod uličnú vpusť</t>
  </si>
  <si>
    <t>0,7*0,7*0,1*5</t>
  </si>
  <si>
    <t>pod šachty DN 600</t>
  </si>
  <si>
    <t>0,8*0,8*0,1*6</t>
  </si>
  <si>
    <t>13</t>
  </si>
  <si>
    <t>273351217.1</t>
  </si>
  <si>
    <t>Debnenie podkladových dosiek, zhotovenie-tradičné</t>
  </si>
  <si>
    <t>m2</t>
  </si>
  <si>
    <t>1742140660</t>
  </si>
  <si>
    <t>4*0,7*0,1*5</t>
  </si>
  <si>
    <t>4*0,8*0,1*6</t>
  </si>
  <si>
    <t>14</t>
  </si>
  <si>
    <t>273351218.1</t>
  </si>
  <si>
    <t>Debnenie podkladových dosiek, odstránenie-tradičné</t>
  </si>
  <si>
    <t>545149148</t>
  </si>
  <si>
    <t>15</t>
  </si>
  <si>
    <t>45157211.10</t>
  </si>
  <si>
    <t>Lôžko pod potrubie,objekty z piesku hr. 100 mm</t>
  </si>
  <si>
    <t>496096495</t>
  </si>
  <si>
    <t>160,6*1,0*0,1</t>
  </si>
  <si>
    <t>4,0*1,0*0,1</t>
  </si>
  <si>
    <t>16</t>
  </si>
  <si>
    <t>9131511.59</t>
  </si>
  <si>
    <t>Vytýčenie trasy kanalizácie a poreal. zameranie</t>
  </si>
  <si>
    <t>kpl</t>
  </si>
  <si>
    <t>-935295474</t>
  </si>
  <si>
    <t>17</t>
  </si>
  <si>
    <t>871350310</t>
  </si>
  <si>
    <t>Montáž kanalizačného potrubia z polypropylénových hladkých rúr SN 10 DN 200 mm</t>
  </si>
  <si>
    <t>m</t>
  </si>
  <si>
    <t>-1615503007</t>
  </si>
  <si>
    <t>18</t>
  </si>
  <si>
    <t>2860014591</t>
  </si>
  <si>
    <t>Rúra 200/6m - PP hladký kanalizačný systém SN4</t>
  </si>
  <si>
    <t>ks</t>
  </si>
  <si>
    <t>897498032</t>
  </si>
  <si>
    <t>19</t>
  </si>
  <si>
    <t>871370310</t>
  </si>
  <si>
    <t>Montáž kanalizačného potrubia z polypropylénových hladkých rúr SN 10 DN 300 mm</t>
  </si>
  <si>
    <t>2040925693</t>
  </si>
  <si>
    <t>2860014650</t>
  </si>
  <si>
    <t>Rúra 300/6m - PP hladký kanalizačný systém SN10</t>
  </si>
  <si>
    <t>3934979</t>
  </si>
  <si>
    <t>21</t>
  </si>
  <si>
    <t>87735319.1.1</t>
  </si>
  <si>
    <t xml:space="preserve">Montáž tvaroviek na potrubí z rúr PVC </t>
  </si>
  <si>
    <t>1460079161</t>
  </si>
  <si>
    <t>22</t>
  </si>
  <si>
    <t>2860003360</t>
  </si>
  <si>
    <t xml:space="preserve">PVC odbočka 300/200/45°-hladký kanalizačný systém </t>
  </si>
  <si>
    <t>66161337</t>
  </si>
  <si>
    <t>23</t>
  </si>
  <si>
    <t>3017863.0</t>
  </si>
  <si>
    <t xml:space="preserve">Odbočka   Connex DN 200 </t>
  </si>
  <si>
    <t>-684420321</t>
  </si>
  <si>
    <t>24</t>
  </si>
  <si>
    <t>89400.02</t>
  </si>
  <si>
    <t xml:space="preserve">Osadenie plastovej  šachty  DN600 ,vr. výškového vyrovnania a tesnenia -DŠ1-DŠ6</t>
  </si>
  <si>
    <t>416132960</t>
  </si>
  <si>
    <t>25</t>
  </si>
  <si>
    <t>060000</t>
  </si>
  <si>
    <t xml:space="preserve">Vlnovcová šacht. rúra  ID600</t>
  </si>
  <si>
    <t>1801104079</t>
  </si>
  <si>
    <t>0,47+0,49+0,35+0,41+0,38</t>
  </si>
  <si>
    <t>26</t>
  </si>
  <si>
    <t>42533702.1</t>
  </si>
  <si>
    <t>Šachtové dno prietočné DN 600 /300 , v.702 mm</t>
  </si>
  <si>
    <t>1717516835</t>
  </si>
  <si>
    <t>27</t>
  </si>
  <si>
    <t>N54601</t>
  </si>
  <si>
    <t>Gum. tesnenie šachtovej rúry DN 600</t>
  </si>
  <si>
    <t>-1279343062</t>
  </si>
  <si>
    <t>28</t>
  </si>
  <si>
    <t>3042104</t>
  </si>
  <si>
    <t>Liat. poklop B125 na tel. rúru DN 425</t>
  </si>
  <si>
    <t>1538107358</t>
  </si>
  <si>
    <t>29</t>
  </si>
  <si>
    <t>30135440</t>
  </si>
  <si>
    <t>Teleskopický adaptér</t>
  </si>
  <si>
    <t>-630952062</t>
  </si>
  <si>
    <t>30</t>
  </si>
  <si>
    <t>895941111</t>
  </si>
  <si>
    <t>Zriadenie kanalizačného vpustu uličného z betónových dielcov UV1- UV5</t>
  </si>
  <si>
    <t>-879358643</t>
  </si>
  <si>
    <t>31</t>
  </si>
  <si>
    <t>5922360050</t>
  </si>
  <si>
    <t xml:space="preserve">Uličná vpusť betónová, dno s odkaliskom TBV 500-1000 HPK </t>
  </si>
  <si>
    <t>-1543925064</t>
  </si>
  <si>
    <t>32</t>
  </si>
  <si>
    <t>5922360081</t>
  </si>
  <si>
    <t xml:space="preserve">Uličná vpusť betónová, nástavec na dno TBV 500-225  </t>
  </si>
  <si>
    <t>15752670</t>
  </si>
  <si>
    <t>33</t>
  </si>
  <si>
    <t>5922360041</t>
  </si>
  <si>
    <t xml:space="preserve">Uličná vpusť betónová, vrchná časť-prstenec  TBV 500-100  </t>
  </si>
  <si>
    <t>-1845863223</t>
  </si>
  <si>
    <t>34</t>
  </si>
  <si>
    <t>899202111</t>
  </si>
  <si>
    <t>Osadenie liatinovej mreže vrátane rámu a koša na bahno hmotnosti jednotlivo nad 50 do 100 kg</t>
  </si>
  <si>
    <t>39295018</t>
  </si>
  <si>
    <t>35</t>
  </si>
  <si>
    <t>5524213800</t>
  </si>
  <si>
    <t xml:space="preserve">Mreža kanálová vtoková pre vozovku  555 X 555 mm</t>
  </si>
  <si>
    <t>153561970</t>
  </si>
  <si>
    <t>36</t>
  </si>
  <si>
    <t>5923001012</t>
  </si>
  <si>
    <t>Kalový kôš k ulič.vpusti</t>
  </si>
  <si>
    <t>238010814</t>
  </si>
  <si>
    <t>37</t>
  </si>
  <si>
    <t>892351000</t>
  </si>
  <si>
    <t>Skúška tesnosti kanalizácie D 200</t>
  </si>
  <si>
    <t>378111799</t>
  </si>
  <si>
    <t>38</t>
  </si>
  <si>
    <t>892371000</t>
  </si>
  <si>
    <t>Skúška tesnosti kanalizácie D 300</t>
  </si>
  <si>
    <t>-1104305817</t>
  </si>
  <si>
    <t>39</t>
  </si>
  <si>
    <t>460490011</t>
  </si>
  <si>
    <t>Rozvinutie a uloženie výstražnej fólie z PVC do ryhy,šírka 22 cm</t>
  </si>
  <si>
    <t>64</t>
  </si>
  <si>
    <t>-1537709943</t>
  </si>
  <si>
    <t>40</t>
  </si>
  <si>
    <t>2830002000</t>
  </si>
  <si>
    <t>Fólia červená v m</t>
  </si>
  <si>
    <t>128</t>
  </si>
  <si>
    <t>-870360877</t>
  </si>
  <si>
    <t>41</t>
  </si>
  <si>
    <t>96807199.5</t>
  </si>
  <si>
    <t xml:space="preserve">Vyvŕtanie otvoru v koncovej šachte DŠ6-  DN 600 mm , vloženie prítoku , utesnenie</t>
  </si>
  <si>
    <t>-223212579</t>
  </si>
  <si>
    <t>42</t>
  </si>
  <si>
    <t>998224111</t>
  </si>
  <si>
    <t>Presun hmôt pre pozemné komunikácie s krytom monolitickým betónovým akejkoľvek dĺžky objektu</t>
  </si>
  <si>
    <t>65466957</t>
  </si>
  <si>
    <t>43</t>
  </si>
  <si>
    <t>998276101</t>
  </si>
  <si>
    <t>Presun hmôt pre rúrové vedenie hĺbené z rúr z plast., hmôt alebo sklolamin. v otvorenom výkope</t>
  </si>
  <si>
    <t>854443110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</si>
</sst>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9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9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3" fillId="4" borderId="9" xfId="0" applyFont="1" applyFill="1" applyBorder="1" applyAlignment="1" applyProtection="1">
      <alignment horizontal="left"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25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</xf>
    <xf numFmtId="4" fontId="25" fillId="5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5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2" fillId="5" borderId="23" xfId="0" applyFont="1" applyFill="1" applyBorder="1" applyAlignment="1" applyProtection="1">
      <alignment horizontal="center" vertical="center" wrapText="1"/>
    </xf>
    <xf numFmtId="0" fontId="2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7" fontId="25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167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167" fontId="5" fillId="0" borderId="0" xfId="0" applyNumberFormat="1" applyFont="1" applyBorder="1" applyAlignment="1" applyProtection="1"/>
    <xf numFmtId="167" fontId="5" fillId="0" borderId="0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0" borderId="25" xfId="0" applyFont="1" applyBorder="1" applyAlignment="1" applyProtection="1">
      <alignment horizontal="left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  <xf numFmtId="0" fontId="1" fillId="0" borderId="17" xfId="0" applyFont="1" applyBorder="1" applyAlignment="1" applyProtection="1">
      <alignment horizontal="center" vertical="center"/>
    </xf>
    <xf numFmtId="166" fontId="1" fillId="0" borderId="17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www.kros.sk/cenkros-ocenovanie-a-riadenie-stavebnej-vyroby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10</v>
      </c>
    </row>
    <row r="4" ht="36.96" customHeight="1">
      <c r="B4" s="27"/>
      <c r="C4" s="28" t="s">
        <v>11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12</v>
      </c>
      <c r="BS4" s="23" t="s">
        <v>9</v>
      </c>
    </row>
    <row r="5" ht="14.4" customHeight="1">
      <c r="B5" s="27"/>
      <c r="C5" s="31"/>
      <c r="D5" s="32" t="s">
        <v>13</v>
      </c>
      <c r="E5" s="31"/>
      <c r="F5" s="31"/>
      <c r="G5" s="31"/>
      <c r="H5" s="31"/>
      <c r="I5" s="31"/>
      <c r="J5" s="31"/>
      <c r="K5" s="33" t="s">
        <v>14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0"/>
      <c r="BS5" s="23" t="s">
        <v>9</v>
      </c>
    </row>
    <row r="6" ht="36.96" customHeight="1">
      <c r="B6" s="27"/>
      <c r="C6" s="31"/>
      <c r="D6" s="34" t="s">
        <v>15</v>
      </c>
      <c r="E6" s="31"/>
      <c r="F6" s="31"/>
      <c r="G6" s="31"/>
      <c r="H6" s="31"/>
      <c r="I6" s="31"/>
      <c r="J6" s="31"/>
      <c r="K6" s="35" t="s">
        <v>16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0"/>
      <c r="BS6" s="23" t="s">
        <v>9</v>
      </c>
    </row>
    <row r="7" ht="14.4" customHeight="1">
      <c r="B7" s="27"/>
      <c r="C7" s="31"/>
      <c r="D7" s="36" t="s">
        <v>17</v>
      </c>
      <c r="E7" s="31"/>
      <c r="F7" s="31"/>
      <c r="G7" s="31"/>
      <c r="H7" s="31"/>
      <c r="I7" s="31"/>
      <c r="J7" s="31"/>
      <c r="K7" s="33" t="s">
        <v>18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6" t="s">
        <v>19</v>
      </c>
      <c r="AL7" s="31"/>
      <c r="AM7" s="31"/>
      <c r="AN7" s="33" t="s">
        <v>18</v>
      </c>
      <c r="AO7" s="31"/>
      <c r="AP7" s="31"/>
      <c r="AQ7" s="30"/>
      <c r="BS7" s="23" t="s">
        <v>9</v>
      </c>
    </row>
    <row r="8" ht="14.4" customHeight="1">
      <c r="B8" s="27"/>
      <c r="C8" s="31"/>
      <c r="D8" s="36" t="s">
        <v>20</v>
      </c>
      <c r="E8" s="31"/>
      <c r="F8" s="31"/>
      <c r="G8" s="31"/>
      <c r="H8" s="31"/>
      <c r="I8" s="31"/>
      <c r="J8" s="31"/>
      <c r="K8" s="33" t="s">
        <v>21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6" t="s">
        <v>22</v>
      </c>
      <c r="AL8" s="31"/>
      <c r="AM8" s="31"/>
      <c r="AN8" s="33" t="s">
        <v>23</v>
      </c>
      <c r="AO8" s="31"/>
      <c r="AP8" s="31"/>
      <c r="AQ8" s="30"/>
      <c r="BS8" s="23" t="s">
        <v>9</v>
      </c>
    </row>
    <row r="9" ht="14.4" customHeight="1">
      <c r="B9" s="27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0"/>
      <c r="BS9" s="23" t="s">
        <v>9</v>
      </c>
    </row>
    <row r="10" ht="14.4" customHeight="1">
      <c r="B10" s="27"/>
      <c r="C10" s="31"/>
      <c r="D10" s="36" t="s">
        <v>24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6" t="s">
        <v>25</v>
      </c>
      <c r="AL10" s="31"/>
      <c r="AM10" s="31"/>
      <c r="AN10" s="33" t="s">
        <v>18</v>
      </c>
      <c r="AO10" s="31"/>
      <c r="AP10" s="31"/>
      <c r="AQ10" s="30"/>
      <c r="BS10" s="23" t="s">
        <v>9</v>
      </c>
    </row>
    <row r="11" ht="18.48" customHeight="1">
      <c r="B11" s="27"/>
      <c r="C11" s="31"/>
      <c r="D11" s="31"/>
      <c r="E11" s="33" t="s">
        <v>26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6" t="s">
        <v>27</v>
      </c>
      <c r="AL11" s="31"/>
      <c r="AM11" s="31"/>
      <c r="AN11" s="33" t="s">
        <v>18</v>
      </c>
      <c r="AO11" s="31"/>
      <c r="AP11" s="31"/>
      <c r="AQ11" s="30"/>
      <c r="BS11" s="23" t="s">
        <v>9</v>
      </c>
    </row>
    <row r="12" ht="6.96" customHeight="1">
      <c r="B12" s="27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0"/>
      <c r="BS12" s="23" t="s">
        <v>9</v>
      </c>
    </row>
    <row r="13" ht="14.4" customHeight="1">
      <c r="B13" s="27"/>
      <c r="C13" s="31"/>
      <c r="D13" s="36" t="s">
        <v>28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6" t="s">
        <v>25</v>
      </c>
      <c r="AL13" s="31"/>
      <c r="AM13" s="31"/>
      <c r="AN13" s="33" t="s">
        <v>18</v>
      </c>
      <c r="AO13" s="31"/>
      <c r="AP13" s="31"/>
      <c r="AQ13" s="30"/>
      <c r="BS13" s="23" t="s">
        <v>9</v>
      </c>
    </row>
    <row r="14">
      <c r="B14" s="27"/>
      <c r="C14" s="31"/>
      <c r="D14" s="31"/>
      <c r="E14" s="33" t="s">
        <v>21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6" t="s">
        <v>27</v>
      </c>
      <c r="AL14" s="31"/>
      <c r="AM14" s="31"/>
      <c r="AN14" s="33" t="s">
        <v>18</v>
      </c>
      <c r="AO14" s="31"/>
      <c r="AP14" s="31"/>
      <c r="AQ14" s="30"/>
      <c r="BS14" s="23" t="s">
        <v>9</v>
      </c>
    </row>
    <row r="15" ht="6.96" customHeight="1">
      <c r="B15" s="27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0"/>
      <c r="BS15" s="23" t="s">
        <v>6</v>
      </c>
    </row>
    <row r="16" ht="14.4" customHeight="1">
      <c r="B16" s="27"/>
      <c r="C16" s="31"/>
      <c r="D16" s="36" t="s">
        <v>29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6" t="s">
        <v>25</v>
      </c>
      <c r="AL16" s="31"/>
      <c r="AM16" s="31"/>
      <c r="AN16" s="33" t="s">
        <v>18</v>
      </c>
      <c r="AO16" s="31"/>
      <c r="AP16" s="31"/>
      <c r="AQ16" s="30"/>
      <c r="BS16" s="23" t="s">
        <v>6</v>
      </c>
    </row>
    <row r="17" ht="18.48" customHeight="1">
      <c r="B17" s="27"/>
      <c r="C17" s="31"/>
      <c r="D17" s="31"/>
      <c r="E17" s="33" t="s">
        <v>30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6" t="s">
        <v>27</v>
      </c>
      <c r="AL17" s="31"/>
      <c r="AM17" s="31"/>
      <c r="AN17" s="33" t="s">
        <v>18</v>
      </c>
      <c r="AO17" s="31"/>
      <c r="AP17" s="31"/>
      <c r="AQ17" s="30"/>
      <c r="BS17" s="23" t="s">
        <v>31</v>
      </c>
    </row>
    <row r="18" ht="6.96" customHeight="1">
      <c r="B18" s="27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0"/>
      <c r="BS18" s="23" t="s">
        <v>32</v>
      </c>
    </row>
    <row r="19" ht="14.4" customHeight="1">
      <c r="B19" s="27"/>
      <c r="C19" s="31"/>
      <c r="D19" s="36" t="s">
        <v>33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6" t="s">
        <v>25</v>
      </c>
      <c r="AL19" s="31"/>
      <c r="AM19" s="31"/>
      <c r="AN19" s="33" t="s">
        <v>18</v>
      </c>
      <c r="AO19" s="31"/>
      <c r="AP19" s="31"/>
      <c r="AQ19" s="30"/>
      <c r="BS19" s="23" t="s">
        <v>32</v>
      </c>
    </row>
    <row r="20" ht="18.48" customHeight="1">
      <c r="B20" s="27"/>
      <c r="C20" s="31"/>
      <c r="D20" s="31"/>
      <c r="E20" s="33" t="s">
        <v>34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6" t="s">
        <v>27</v>
      </c>
      <c r="AL20" s="31"/>
      <c r="AM20" s="31"/>
      <c r="AN20" s="33" t="s">
        <v>18</v>
      </c>
      <c r="AO20" s="31"/>
      <c r="AP20" s="31"/>
      <c r="AQ20" s="30"/>
    </row>
    <row r="21" ht="6.96" customHeight="1">
      <c r="B21" s="27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0"/>
    </row>
    <row r="22">
      <c r="B22" s="27"/>
      <c r="C22" s="31"/>
      <c r="D22" s="36" t="s">
        <v>35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0"/>
    </row>
    <row r="23" ht="16.5" customHeight="1">
      <c r="B23" s="27"/>
      <c r="C23" s="31"/>
      <c r="D23" s="31"/>
      <c r="E23" s="37" t="s">
        <v>18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1"/>
      <c r="AP23" s="31"/>
      <c r="AQ23" s="30"/>
    </row>
    <row r="24" ht="6.96" customHeight="1">
      <c r="B24" s="27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0"/>
    </row>
    <row r="25" ht="6.96" customHeight="1">
      <c r="B25" s="27"/>
      <c r="C25" s="31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1"/>
      <c r="AQ25" s="30"/>
    </row>
    <row r="26" ht="14.4" customHeight="1">
      <c r="B26" s="27"/>
      <c r="C26" s="31"/>
      <c r="D26" s="39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0">
        <f>ROUND(AG87,2)</f>
        <v>20452.139999999999</v>
      </c>
      <c r="AL26" s="31"/>
      <c r="AM26" s="31"/>
      <c r="AN26" s="31"/>
      <c r="AO26" s="31"/>
      <c r="AP26" s="31"/>
      <c r="AQ26" s="30"/>
    </row>
    <row r="27" ht="14.4" customHeight="1">
      <c r="B27" s="27"/>
      <c r="C27" s="31"/>
      <c r="D27" s="39" t="s">
        <v>37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0">
        <f>ROUND(AG90,2)</f>
        <v>0</v>
      </c>
      <c r="AL27" s="40"/>
      <c r="AM27" s="40"/>
      <c r="AN27" s="40"/>
      <c r="AO27" s="40"/>
      <c r="AP27" s="31"/>
      <c r="AQ27" s="30"/>
    </row>
    <row r="28" s="1" customFormat="1" ht="6.96" customHeight="1"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3"/>
    </row>
    <row r="29" s="1" customFormat="1" ht="25.92" customHeight="1">
      <c r="B29" s="41"/>
      <c r="C29" s="42"/>
      <c r="D29" s="44" t="s">
        <v>38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ROUND(AK26+AK27,2)</f>
        <v>20452.139999999999</v>
      </c>
      <c r="AL29" s="45"/>
      <c r="AM29" s="45"/>
      <c r="AN29" s="45"/>
      <c r="AO29" s="45"/>
      <c r="AP29" s="42"/>
      <c r="AQ29" s="43"/>
    </row>
    <row r="30" s="1" customFormat="1" ht="6.96" customHeight="1"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3"/>
    </row>
    <row r="31" s="2" customFormat="1" ht="14.4" customHeight="1">
      <c r="B31" s="47"/>
      <c r="C31" s="48"/>
      <c r="D31" s="49" t="s">
        <v>39</v>
      </c>
      <c r="E31" s="48"/>
      <c r="F31" s="49" t="s">
        <v>40</v>
      </c>
      <c r="G31" s="48"/>
      <c r="H31" s="48"/>
      <c r="I31" s="48"/>
      <c r="J31" s="48"/>
      <c r="K31" s="48"/>
      <c r="L31" s="50">
        <v>0.20000000000000001</v>
      </c>
      <c r="M31" s="48"/>
      <c r="N31" s="48"/>
      <c r="O31" s="48"/>
      <c r="P31" s="48"/>
      <c r="Q31" s="48"/>
      <c r="R31" s="48"/>
      <c r="S31" s="48"/>
      <c r="T31" s="51" t="s">
        <v>41</v>
      </c>
      <c r="U31" s="48"/>
      <c r="V31" s="48"/>
      <c r="W31" s="52">
        <f>ROUND(AZ87+SUM(CD91),2)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2">
        <f>ROUND(AV87+SUM(BY91),2)</f>
        <v>0</v>
      </c>
      <c r="AL31" s="48"/>
      <c r="AM31" s="48"/>
      <c r="AN31" s="48"/>
      <c r="AO31" s="48"/>
      <c r="AP31" s="48"/>
      <c r="AQ31" s="53"/>
    </row>
    <row r="32" s="2" customFormat="1" ht="14.4" customHeight="1">
      <c r="B32" s="47"/>
      <c r="C32" s="48"/>
      <c r="D32" s="48"/>
      <c r="E32" s="48"/>
      <c r="F32" s="49" t="s">
        <v>42</v>
      </c>
      <c r="G32" s="48"/>
      <c r="H32" s="48"/>
      <c r="I32" s="48"/>
      <c r="J32" s="48"/>
      <c r="K32" s="48"/>
      <c r="L32" s="50">
        <v>0.20000000000000001</v>
      </c>
      <c r="M32" s="48"/>
      <c r="N32" s="48"/>
      <c r="O32" s="48"/>
      <c r="P32" s="48"/>
      <c r="Q32" s="48"/>
      <c r="R32" s="48"/>
      <c r="S32" s="48"/>
      <c r="T32" s="51" t="s">
        <v>41</v>
      </c>
      <c r="U32" s="48"/>
      <c r="V32" s="48"/>
      <c r="W32" s="52">
        <f>ROUND(BA87+SUM(CE91),2)</f>
        <v>20452.139999999999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2">
        <f>ROUND(AW87+SUM(BZ91),2)</f>
        <v>4090.4299999999998</v>
      </c>
      <c r="AL32" s="48"/>
      <c r="AM32" s="48"/>
      <c r="AN32" s="48"/>
      <c r="AO32" s="48"/>
      <c r="AP32" s="48"/>
      <c r="AQ32" s="53"/>
    </row>
    <row r="33" hidden="1" s="2" customFormat="1" ht="14.4" customHeight="1">
      <c r="B33" s="47"/>
      <c r="C33" s="48"/>
      <c r="D33" s="48"/>
      <c r="E33" s="48"/>
      <c r="F33" s="49" t="s">
        <v>43</v>
      </c>
      <c r="G33" s="48"/>
      <c r="H33" s="48"/>
      <c r="I33" s="48"/>
      <c r="J33" s="48"/>
      <c r="K33" s="48"/>
      <c r="L33" s="50">
        <v>0.20000000000000001</v>
      </c>
      <c r="M33" s="48"/>
      <c r="N33" s="48"/>
      <c r="O33" s="48"/>
      <c r="P33" s="48"/>
      <c r="Q33" s="48"/>
      <c r="R33" s="48"/>
      <c r="S33" s="48"/>
      <c r="T33" s="51" t="s">
        <v>41</v>
      </c>
      <c r="U33" s="48"/>
      <c r="V33" s="48"/>
      <c r="W33" s="52">
        <f>ROUND(BB87+SUM(CF91),2)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2">
        <v>0</v>
      </c>
      <c r="AL33" s="48"/>
      <c r="AM33" s="48"/>
      <c r="AN33" s="48"/>
      <c r="AO33" s="48"/>
      <c r="AP33" s="48"/>
      <c r="AQ33" s="53"/>
    </row>
    <row r="34" hidden="1" s="2" customFormat="1" ht="14.4" customHeight="1">
      <c r="B34" s="47"/>
      <c r="C34" s="48"/>
      <c r="D34" s="48"/>
      <c r="E34" s="48"/>
      <c r="F34" s="49" t="s">
        <v>44</v>
      </c>
      <c r="G34" s="48"/>
      <c r="H34" s="48"/>
      <c r="I34" s="48"/>
      <c r="J34" s="48"/>
      <c r="K34" s="48"/>
      <c r="L34" s="50">
        <v>0.20000000000000001</v>
      </c>
      <c r="M34" s="48"/>
      <c r="N34" s="48"/>
      <c r="O34" s="48"/>
      <c r="P34" s="48"/>
      <c r="Q34" s="48"/>
      <c r="R34" s="48"/>
      <c r="S34" s="48"/>
      <c r="T34" s="51" t="s">
        <v>41</v>
      </c>
      <c r="U34" s="48"/>
      <c r="V34" s="48"/>
      <c r="W34" s="52">
        <f>ROUND(BC87+SUM(CG91),2)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2">
        <v>0</v>
      </c>
      <c r="AL34" s="48"/>
      <c r="AM34" s="48"/>
      <c r="AN34" s="48"/>
      <c r="AO34" s="48"/>
      <c r="AP34" s="48"/>
      <c r="AQ34" s="53"/>
    </row>
    <row r="35" hidden="1" s="2" customFormat="1" ht="14.4" customHeight="1">
      <c r="B35" s="47"/>
      <c r="C35" s="48"/>
      <c r="D35" s="48"/>
      <c r="E35" s="48"/>
      <c r="F35" s="49" t="s">
        <v>45</v>
      </c>
      <c r="G35" s="48"/>
      <c r="H35" s="48"/>
      <c r="I35" s="48"/>
      <c r="J35" s="48"/>
      <c r="K35" s="48"/>
      <c r="L35" s="50">
        <v>0</v>
      </c>
      <c r="M35" s="48"/>
      <c r="N35" s="48"/>
      <c r="O35" s="48"/>
      <c r="P35" s="48"/>
      <c r="Q35" s="48"/>
      <c r="R35" s="48"/>
      <c r="S35" s="48"/>
      <c r="T35" s="51" t="s">
        <v>41</v>
      </c>
      <c r="U35" s="48"/>
      <c r="V35" s="48"/>
      <c r="W35" s="52">
        <f>ROUND(BD87+SUM(CH91),2)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2">
        <v>0</v>
      </c>
      <c r="AL35" s="48"/>
      <c r="AM35" s="48"/>
      <c r="AN35" s="48"/>
      <c r="AO35" s="48"/>
      <c r="AP35" s="48"/>
      <c r="AQ35" s="53"/>
    </row>
    <row r="36" s="1" customFormat="1" ht="6.96" customHeight="1"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3"/>
    </row>
    <row r="37" s="1" customFormat="1" ht="25.92" customHeight="1">
      <c r="B37" s="41"/>
      <c r="C37" s="54"/>
      <c r="D37" s="55" t="s">
        <v>46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7" t="s">
        <v>47</v>
      </c>
      <c r="U37" s="56"/>
      <c r="V37" s="56"/>
      <c r="W37" s="56"/>
      <c r="X37" s="58" t="s">
        <v>48</v>
      </c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9">
        <f>SUM(AK29:AK35)</f>
        <v>24542.57</v>
      </c>
      <c r="AL37" s="56"/>
      <c r="AM37" s="56"/>
      <c r="AN37" s="56"/>
      <c r="AO37" s="60"/>
      <c r="AP37" s="54"/>
      <c r="AQ37" s="43"/>
    </row>
    <row r="38" s="1" customFormat="1" ht="14.4" customHeight="1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3"/>
    </row>
    <row r="39">
      <c r="B39" s="27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0"/>
    </row>
    <row r="40">
      <c r="B40" s="27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0"/>
    </row>
    <row r="41">
      <c r="B41" s="27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0"/>
    </row>
    <row r="42">
      <c r="B42" s="27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0"/>
    </row>
    <row r="43">
      <c r="B43" s="27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0"/>
    </row>
    <row r="44">
      <c r="B44" s="27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0"/>
    </row>
    <row r="45">
      <c r="B45" s="27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0"/>
    </row>
    <row r="46">
      <c r="B46" s="27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0"/>
    </row>
    <row r="47">
      <c r="B47" s="27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0"/>
    </row>
    <row r="48">
      <c r="B48" s="27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0"/>
    </row>
    <row r="49" s="1" customFormat="1">
      <c r="B49" s="41"/>
      <c r="C49" s="42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3"/>
      <c r="AA49" s="42"/>
      <c r="AB49" s="42"/>
      <c r="AC49" s="61" t="s">
        <v>50</v>
      </c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3"/>
      <c r="AP49" s="42"/>
      <c r="AQ49" s="43"/>
    </row>
    <row r="50">
      <c r="B50" s="27"/>
      <c r="C50" s="31"/>
      <c r="D50" s="64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65"/>
      <c r="AA50" s="31"/>
      <c r="AB50" s="31"/>
      <c r="AC50" s="64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65"/>
      <c r="AP50" s="31"/>
      <c r="AQ50" s="30"/>
    </row>
    <row r="51">
      <c r="B51" s="27"/>
      <c r="C51" s="31"/>
      <c r="D51" s="64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65"/>
      <c r="AA51" s="31"/>
      <c r="AB51" s="31"/>
      <c r="AC51" s="64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65"/>
      <c r="AP51" s="31"/>
      <c r="AQ51" s="30"/>
    </row>
    <row r="52">
      <c r="B52" s="27"/>
      <c r="C52" s="31"/>
      <c r="D52" s="64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65"/>
      <c r="AA52" s="31"/>
      <c r="AB52" s="31"/>
      <c r="AC52" s="64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65"/>
      <c r="AP52" s="31"/>
      <c r="AQ52" s="30"/>
    </row>
    <row r="53">
      <c r="B53" s="27"/>
      <c r="C53" s="31"/>
      <c r="D53" s="64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65"/>
      <c r="AA53" s="31"/>
      <c r="AB53" s="31"/>
      <c r="AC53" s="64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65"/>
      <c r="AP53" s="31"/>
      <c r="AQ53" s="30"/>
    </row>
    <row r="54">
      <c r="B54" s="27"/>
      <c r="C54" s="31"/>
      <c r="D54" s="64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65"/>
      <c r="AA54" s="31"/>
      <c r="AB54" s="31"/>
      <c r="AC54" s="64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65"/>
      <c r="AP54" s="31"/>
      <c r="AQ54" s="30"/>
    </row>
    <row r="55">
      <c r="B55" s="27"/>
      <c r="C55" s="31"/>
      <c r="D55" s="64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65"/>
      <c r="AA55" s="31"/>
      <c r="AB55" s="31"/>
      <c r="AC55" s="64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65"/>
      <c r="AP55" s="31"/>
      <c r="AQ55" s="30"/>
    </row>
    <row r="56">
      <c r="B56" s="27"/>
      <c r="C56" s="31"/>
      <c r="D56" s="64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65"/>
      <c r="AA56" s="31"/>
      <c r="AB56" s="31"/>
      <c r="AC56" s="64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65"/>
      <c r="AP56" s="31"/>
      <c r="AQ56" s="30"/>
    </row>
    <row r="57">
      <c r="B57" s="27"/>
      <c r="C57" s="31"/>
      <c r="D57" s="64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65"/>
      <c r="AA57" s="31"/>
      <c r="AB57" s="31"/>
      <c r="AC57" s="64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65"/>
      <c r="AP57" s="31"/>
      <c r="AQ57" s="30"/>
    </row>
    <row r="58" s="1" customFormat="1">
      <c r="B58" s="41"/>
      <c r="C58" s="42"/>
      <c r="D58" s="66" t="s">
        <v>51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8" t="s">
        <v>52</v>
      </c>
      <c r="S58" s="67"/>
      <c r="T58" s="67"/>
      <c r="U58" s="67"/>
      <c r="V58" s="67"/>
      <c r="W58" s="67"/>
      <c r="X58" s="67"/>
      <c r="Y58" s="67"/>
      <c r="Z58" s="69"/>
      <c r="AA58" s="42"/>
      <c r="AB58" s="42"/>
      <c r="AC58" s="66" t="s">
        <v>51</v>
      </c>
      <c r="AD58" s="67"/>
      <c r="AE58" s="67"/>
      <c r="AF58" s="67"/>
      <c r="AG58" s="67"/>
      <c r="AH58" s="67"/>
      <c r="AI58" s="67"/>
      <c r="AJ58" s="67"/>
      <c r="AK58" s="67"/>
      <c r="AL58" s="67"/>
      <c r="AM58" s="68" t="s">
        <v>52</v>
      </c>
      <c r="AN58" s="67"/>
      <c r="AO58" s="69"/>
      <c r="AP58" s="42"/>
      <c r="AQ58" s="43"/>
    </row>
    <row r="59">
      <c r="B59" s="27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0"/>
    </row>
    <row r="60" s="1" customFormat="1">
      <c r="B60" s="41"/>
      <c r="C60" s="42"/>
      <c r="D60" s="61" t="s">
        <v>53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3"/>
      <c r="AA60" s="42"/>
      <c r="AB60" s="42"/>
      <c r="AC60" s="61" t="s">
        <v>54</v>
      </c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3"/>
      <c r="AP60" s="42"/>
      <c r="AQ60" s="43"/>
    </row>
    <row r="61">
      <c r="B61" s="27"/>
      <c r="C61" s="31"/>
      <c r="D61" s="64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65"/>
      <c r="AA61" s="31"/>
      <c r="AB61" s="31"/>
      <c r="AC61" s="64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65"/>
      <c r="AP61" s="31"/>
      <c r="AQ61" s="30"/>
    </row>
    <row r="62">
      <c r="B62" s="27"/>
      <c r="C62" s="31"/>
      <c r="D62" s="64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65"/>
      <c r="AA62" s="31"/>
      <c r="AB62" s="31"/>
      <c r="AC62" s="64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65"/>
      <c r="AP62" s="31"/>
      <c r="AQ62" s="30"/>
    </row>
    <row r="63">
      <c r="B63" s="27"/>
      <c r="C63" s="31"/>
      <c r="D63" s="64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65"/>
      <c r="AA63" s="31"/>
      <c r="AB63" s="31"/>
      <c r="AC63" s="64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65"/>
      <c r="AP63" s="31"/>
      <c r="AQ63" s="30"/>
    </row>
    <row r="64">
      <c r="B64" s="27"/>
      <c r="C64" s="31"/>
      <c r="D64" s="64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65"/>
      <c r="AA64" s="31"/>
      <c r="AB64" s="31"/>
      <c r="AC64" s="64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65"/>
      <c r="AP64" s="31"/>
      <c r="AQ64" s="30"/>
    </row>
    <row r="65">
      <c r="B65" s="27"/>
      <c r="C65" s="31"/>
      <c r="D65" s="64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65"/>
      <c r="AA65" s="31"/>
      <c r="AB65" s="31"/>
      <c r="AC65" s="64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65"/>
      <c r="AP65" s="31"/>
      <c r="AQ65" s="30"/>
    </row>
    <row r="66">
      <c r="B66" s="27"/>
      <c r="C66" s="31"/>
      <c r="D66" s="64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65"/>
      <c r="AA66" s="31"/>
      <c r="AB66" s="31"/>
      <c r="AC66" s="64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65"/>
      <c r="AP66" s="31"/>
      <c r="AQ66" s="30"/>
    </row>
    <row r="67">
      <c r="B67" s="27"/>
      <c r="C67" s="31"/>
      <c r="D67" s="64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65"/>
      <c r="AA67" s="31"/>
      <c r="AB67" s="31"/>
      <c r="AC67" s="64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65"/>
      <c r="AP67" s="31"/>
      <c r="AQ67" s="30"/>
    </row>
    <row r="68">
      <c r="B68" s="27"/>
      <c r="C68" s="31"/>
      <c r="D68" s="64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65"/>
      <c r="AA68" s="31"/>
      <c r="AB68" s="31"/>
      <c r="AC68" s="64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65"/>
      <c r="AP68" s="31"/>
      <c r="AQ68" s="30"/>
    </row>
    <row r="69" s="1" customFormat="1">
      <c r="B69" s="41"/>
      <c r="C69" s="42"/>
      <c r="D69" s="66" t="s">
        <v>51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8" t="s">
        <v>52</v>
      </c>
      <c r="S69" s="67"/>
      <c r="T69" s="67"/>
      <c r="U69" s="67"/>
      <c r="V69" s="67"/>
      <c r="W69" s="67"/>
      <c r="X69" s="67"/>
      <c r="Y69" s="67"/>
      <c r="Z69" s="69"/>
      <c r="AA69" s="42"/>
      <c r="AB69" s="42"/>
      <c r="AC69" s="66" t="s">
        <v>51</v>
      </c>
      <c r="AD69" s="67"/>
      <c r="AE69" s="67"/>
      <c r="AF69" s="67"/>
      <c r="AG69" s="67"/>
      <c r="AH69" s="67"/>
      <c r="AI69" s="67"/>
      <c r="AJ69" s="67"/>
      <c r="AK69" s="67"/>
      <c r="AL69" s="67"/>
      <c r="AM69" s="68" t="s">
        <v>52</v>
      </c>
      <c r="AN69" s="67"/>
      <c r="AO69" s="69"/>
      <c r="AP69" s="42"/>
      <c r="AQ69" s="43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3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2"/>
    </row>
    <row r="75" s="1" customFormat="1" ht="6.96" customHeight="1">
      <c r="B75" s="73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5"/>
    </row>
    <row r="76" s="1" customFormat="1" ht="36.96" customHeight="1">
      <c r="B76" s="41"/>
      <c r="C76" s="28" t="s">
        <v>55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3"/>
    </row>
    <row r="77" s="3" customFormat="1" ht="14.4" customHeight="1">
      <c r="B77" s="76"/>
      <c r="C77" s="36" t="s">
        <v>13</v>
      </c>
      <c r="D77" s="77"/>
      <c r="E77" s="77"/>
      <c r="F77" s="77"/>
      <c r="G77" s="77"/>
      <c r="H77" s="77"/>
      <c r="I77" s="77"/>
      <c r="J77" s="77"/>
      <c r="K77" s="77"/>
      <c r="L77" s="77" t="str">
        <f>K5</f>
        <v>956</v>
      </c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8"/>
    </row>
    <row r="78" s="4" customFormat="1" ht="36.96" customHeight="1">
      <c r="B78" s="79"/>
      <c r="C78" s="80" t="s">
        <v>15</v>
      </c>
      <c r="D78" s="81"/>
      <c r="E78" s="81"/>
      <c r="F78" s="81"/>
      <c r="G78" s="81"/>
      <c r="H78" s="81"/>
      <c r="I78" s="81"/>
      <c r="J78" s="81"/>
      <c r="K78" s="81"/>
      <c r="L78" s="82" t="str">
        <f>K6</f>
        <v>Vybudovanie chodníka v súbehu s cestou III/1223 v obci Zemianske Podhradie</v>
      </c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3"/>
    </row>
    <row r="79" s="1" customFormat="1" ht="6.96" customHeight="1"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3"/>
    </row>
    <row r="80" s="1" customFormat="1">
      <c r="B80" s="41"/>
      <c r="C80" s="36" t="s">
        <v>20</v>
      </c>
      <c r="D80" s="42"/>
      <c r="E80" s="42"/>
      <c r="F80" s="42"/>
      <c r="G80" s="42"/>
      <c r="H80" s="42"/>
      <c r="I80" s="42"/>
      <c r="J80" s="42"/>
      <c r="K80" s="42"/>
      <c r="L80" s="84" t="str">
        <f>IF(K8="","",K8)</f>
        <v xml:space="preserve"> </v>
      </c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36" t="s">
        <v>22</v>
      </c>
      <c r="AJ80" s="42"/>
      <c r="AK80" s="42"/>
      <c r="AL80" s="42"/>
      <c r="AM80" s="85" t="str">
        <f> IF(AN8= "","",AN8)</f>
        <v>16.11.2017</v>
      </c>
      <c r="AN80" s="42"/>
      <c r="AO80" s="42"/>
      <c r="AP80" s="42"/>
      <c r="AQ80" s="43"/>
    </row>
    <row r="81" s="1" customFormat="1" ht="6.96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3"/>
    </row>
    <row r="82" s="1" customFormat="1">
      <c r="B82" s="41"/>
      <c r="C82" s="36" t="s">
        <v>24</v>
      </c>
      <c r="D82" s="42"/>
      <c r="E82" s="42"/>
      <c r="F82" s="42"/>
      <c r="G82" s="42"/>
      <c r="H82" s="42"/>
      <c r="I82" s="42"/>
      <c r="J82" s="42"/>
      <c r="K82" s="42"/>
      <c r="L82" s="77" t="str">
        <f>IF(E11= "","",E11)</f>
        <v>Obec Zemianske Podhradie</v>
      </c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36" t="s">
        <v>29</v>
      </c>
      <c r="AJ82" s="42"/>
      <c r="AK82" s="42"/>
      <c r="AL82" s="42"/>
      <c r="AM82" s="77" t="str">
        <f>IF(E17="","",E17)</f>
        <v>TEVYS AQUA s.r.o. Trenčín</v>
      </c>
      <c r="AN82" s="77"/>
      <c r="AO82" s="77"/>
      <c r="AP82" s="77"/>
      <c r="AQ82" s="43"/>
      <c r="AS82" s="86" t="s">
        <v>56</v>
      </c>
      <c r="AT82" s="87"/>
      <c r="AU82" s="88"/>
      <c r="AV82" s="88"/>
      <c r="AW82" s="88"/>
      <c r="AX82" s="88"/>
      <c r="AY82" s="88"/>
      <c r="AZ82" s="88"/>
      <c r="BA82" s="88"/>
      <c r="BB82" s="88"/>
      <c r="BC82" s="88"/>
      <c r="BD82" s="89"/>
    </row>
    <row r="83" s="1" customFormat="1">
      <c r="B83" s="41"/>
      <c r="C83" s="36" t="s">
        <v>28</v>
      </c>
      <c r="D83" s="42"/>
      <c r="E83" s="42"/>
      <c r="F83" s="42"/>
      <c r="G83" s="42"/>
      <c r="H83" s="42"/>
      <c r="I83" s="42"/>
      <c r="J83" s="42"/>
      <c r="K83" s="42"/>
      <c r="L83" s="77" t="str">
        <f>IF(E14="","",E14)</f>
        <v xml:space="preserve"> </v>
      </c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36" t="s">
        <v>33</v>
      </c>
      <c r="AJ83" s="42"/>
      <c r="AK83" s="42"/>
      <c r="AL83" s="42"/>
      <c r="AM83" s="77" t="str">
        <f>IF(E20="","",E20)</f>
        <v>Martinusová Katarína</v>
      </c>
      <c r="AN83" s="77"/>
      <c r="AO83" s="77"/>
      <c r="AP83" s="77"/>
      <c r="AQ83" s="43"/>
      <c r="AS83" s="90"/>
      <c r="AT83" s="91"/>
      <c r="AU83" s="92"/>
      <c r="AV83" s="92"/>
      <c r="AW83" s="92"/>
      <c r="AX83" s="92"/>
      <c r="AY83" s="92"/>
      <c r="AZ83" s="92"/>
      <c r="BA83" s="92"/>
      <c r="BB83" s="92"/>
      <c r="BC83" s="92"/>
      <c r="BD83" s="93"/>
    </row>
    <row r="84" s="1" customFormat="1" ht="10.8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3"/>
      <c r="AS84" s="94"/>
      <c r="AT84" s="49"/>
      <c r="AU84" s="42"/>
      <c r="AV84" s="42"/>
      <c r="AW84" s="42"/>
      <c r="AX84" s="42"/>
      <c r="AY84" s="42"/>
      <c r="AZ84" s="42"/>
      <c r="BA84" s="42"/>
      <c r="BB84" s="42"/>
      <c r="BC84" s="42"/>
      <c r="BD84" s="95"/>
    </row>
    <row r="85" s="1" customFormat="1" ht="29.28" customHeight="1">
      <c r="B85" s="41"/>
      <c r="C85" s="96" t="s">
        <v>57</v>
      </c>
      <c r="D85" s="97"/>
      <c r="E85" s="97"/>
      <c r="F85" s="97"/>
      <c r="G85" s="97"/>
      <c r="H85" s="98"/>
      <c r="I85" s="99" t="s">
        <v>58</v>
      </c>
      <c r="J85" s="97"/>
      <c r="K85" s="97"/>
      <c r="L85" s="97"/>
      <c r="M85" s="97"/>
      <c r="N85" s="97"/>
      <c r="O85" s="97"/>
      <c r="P85" s="97"/>
      <c r="Q85" s="97"/>
      <c r="R85" s="97"/>
      <c r="S85" s="97"/>
      <c r="T85" s="97"/>
      <c r="U85" s="97"/>
      <c r="V85" s="97"/>
      <c r="W85" s="97"/>
      <c r="X85" s="97"/>
      <c r="Y85" s="97"/>
      <c r="Z85" s="97"/>
      <c r="AA85" s="97"/>
      <c r="AB85" s="97"/>
      <c r="AC85" s="97"/>
      <c r="AD85" s="97"/>
      <c r="AE85" s="97"/>
      <c r="AF85" s="97"/>
      <c r="AG85" s="99" t="s">
        <v>59</v>
      </c>
      <c r="AH85" s="97"/>
      <c r="AI85" s="97"/>
      <c r="AJ85" s="97"/>
      <c r="AK85" s="97"/>
      <c r="AL85" s="97"/>
      <c r="AM85" s="97"/>
      <c r="AN85" s="99" t="s">
        <v>60</v>
      </c>
      <c r="AO85" s="97"/>
      <c r="AP85" s="100"/>
      <c r="AQ85" s="43"/>
      <c r="AS85" s="101" t="s">
        <v>61</v>
      </c>
      <c r="AT85" s="102" t="s">
        <v>62</v>
      </c>
      <c r="AU85" s="102" t="s">
        <v>63</v>
      </c>
      <c r="AV85" s="102" t="s">
        <v>64</v>
      </c>
      <c r="AW85" s="102" t="s">
        <v>65</v>
      </c>
      <c r="AX85" s="102" t="s">
        <v>66</v>
      </c>
      <c r="AY85" s="102" t="s">
        <v>67</v>
      </c>
      <c r="AZ85" s="102" t="s">
        <v>68</v>
      </c>
      <c r="BA85" s="102" t="s">
        <v>69</v>
      </c>
      <c r="BB85" s="102" t="s">
        <v>70</v>
      </c>
      <c r="BC85" s="102" t="s">
        <v>71</v>
      </c>
      <c r="BD85" s="103" t="s">
        <v>72</v>
      </c>
    </row>
    <row r="86" s="1" customFormat="1" ht="10.8" customHeight="1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3"/>
      <c r="AS86" s="104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3"/>
    </row>
    <row r="87" s="4" customFormat="1" ht="32.4" customHeight="1">
      <c r="B87" s="79"/>
      <c r="C87" s="105" t="s">
        <v>73</v>
      </c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7">
        <f>ROUND(AG88,2)</f>
        <v>20452.139999999999</v>
      </c>
      <c r="AH87" s="107"/>
      <c r="AI87" s="107"/>
      <c r="AJ87" s="107"/>
      <c r="AK87" s="107"/>
      <c r="AL87" s="107"/>
      <c r="AM87" s="107"/>
      <c r="AN87" s="108">
        <f>SUM(AG87,AT87)</f>
        <v>24542.57</v>
      </c>
      <c r="AO87" s="108"/>
      <c r="AP87" s="108"/>
      <c r="AQ87" s="83"/>
      <c r="AS87" s="109">
        <f>ROUND(AS88,2)</f>
        <v>0</v>
      </c>
      <c r="AT87" s="110">
        <f>ROUND(SUM(AV87:AW87),2)</f>
        <v>4090.4299999999998</v>
      </c>
      <c r="AU87" s="111">
        <f>ROUND(AU88,5)</f>
        <v>342.52438999999998</v>
      </c>
      <c r="AV87" s="110">
        <f>ROUND(AZ87*L31,2)</f>
        <v>0</v>
      </c>
      <c r="AW87" s="110">
        <f>ROUND(BA87*L32,2)</f>
        <v>4090.4299999999998</v>
      </c>
      <c r="AX87" s="110">
        <f>ROUND(BB87*L31,2)</f>
        <v>0</v>
      </c>
      <c r="AY87" s="110">
        <f>ROUND(BC87*L32,2)</f>
        <v>0</v>
      </c>
      <c r="AZ87" s="110">
        <f>ROUND(AZ88,2)</f>
        <v>0</v>
      </c>
      <c r="BA87" s="110">
        <f>ROUND(BA88,2)</f>
        <v>20452.139999999999</v>
      </c>
      <c r="BB87" s="110">
        <f>ROUND(BB88,2)</f>
        <v>0</v>
      </c>
      <c r="BC87" s="110">
        <f>ROUND(BC88,2)</f>
        <v>0</v>
      </c>
      <c r="BD87" s="112">
        <f>ROUND(BD88,2)</f>
        <v>0</v>
      </c>
      <c r="BS87" s="113" t="s">
        <v>74</v>
      </c>
      <c r="BT87" s="113" t="s">
        <v>75</v>
      </c>
      <c r="BU87" s="114" t="s">
        <v>76</v>
      </c>
      <c r="BV87" s="113" t="s">
        <v>77</v>
      </c>
      <c r="BW87" s="113" t="s">
        <v>78</v>
      </c>
      <c r="BX87" s="113" t="s">
        <v>79</v>
      </c>
    </row>
    <row r="88" s="5" customFormat="1" ht="16.5" customHeight="1">
      <c r="A88" s="115" t="s">
        <v>80</v>
      </c>
      <c r="B88" s="116"/>
      <c r="C88" s="117"/>
      <c r="D88" s="118" t="s">
        <v>81</v>
      </c>
      <c r="E88" s="118"/>
      <c r="F88" s="118"/>
      <c r="G88" s="118"/>
      <c r="H88" s="118"/>
      <c r="I88" s="119"/>
      <c r="J88" s="118" t="s">
        <v>82</v>
      </c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20">
        <f>'1 - SO 101 - Dažďová kana...'!M30</f>
        <v>20452.139999999999</v>
      </c>
      <c r="AH88" s="119"/>
      <c r="AI88" s="119"/>
      <c r="AJ88" s="119"/>
      <c r="AK88" s="119"/>
      <c r="AL88" s="119"/>
      <c r="AM88" s="119"/>
      <c r="AN88" s="120">
        <f>SUM(AG88,AT88)</f>
        <v>24542.57</v>
      </c>
      <c r="AO88" s="119"/>
      <c r="AP88" s="119"/>
      <c r="AQ88" s="121"/>
      <c r="AS88" s="122">
        <f>'1 - SO 101 - Dažďová kana...'!M28</f>
        <v>0</v>
      </c>
      <c r="AT88" s="123">
        <f>ROUND(SUM(AV88:AW88),2)</f>
        <v>4090.4299999999998</v>
      </c>
      <c r="AU88" s="124">
        <f>'1 - SO 101 - Dažďová kana...'!W117</f>
        <v>342.5243893999999</v>
      </c>
      <c r="AV88" s="123">
        <f>'1 - SO 101 - Dažďová kana...'!M32</f>
        <v>0</v>
      </c>
      <c r="AW88" s="123">
        <f>'1 - SO 101 - Dažďová kana...'!M33</f>
        <v>4090.4299999999998</v>
      </c>
      <c r="AX88" s="123">
        <f>'1 - SO 101 - Dažďová kana...'!M34</f>
        <v>0</v>
      </c>
      <c r="AY88" s="123">
        <f>'1 - SO 101 - Dažďová kana...'!M35</f>
        <v>0</v>
      </c>
      <c r="AZ88" s="123">
        <f>'1 - SO 101 - Dažďová kana...'!H32</f>
        <v>0</v>
      </c>
      <c r="BA88" s="123">
        <f>'1 - SO 101 - Dažďová kana...'!H33</f>
        <v>20452.139999999999</v>
      </c>
      <c r="BB88" s="123">
        <f>'1 - SO 101 - Dažďová kana...'!H34</f>
        <v>0</v>
      </c>
      <c r="BC88" s="123">
        <f>'1 - SO 101 - Dažďová kana...'!H35</f>
        <v>0</v>
      </c>
      <c r="BD88" s="125">
        <f>'1 - SO 101 - Dažďová kana...'!H36</f>
        <v>0</v>
      </c>
      <c r="BT88" s="126" t="s">
        <v>81</v>
      </c>
      <c r="BV88" s="126" t="s">
        <v>77</v>
      </c>
      <c r="BW88" s="126" t="s">
        <v>83</v>
      </c>
      <c r="BX88" s="126" t="s">
        <v>78</v>
      </c>
    </row>
    <row r="89">
      <c r="B89" s="27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0"/>
    </row>
    <row r="90" s="1" customFormat="1" ht="30" customHeight="1">
      <c r="B90" s="41"/>
      <c r="C90" s="105" t="s">
        <v>84</v>
      </c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108">
        <v>0</v>
      </c>
      <c r="AH90" s="108"/>
      <c r="AI90" s="108"/>
      <c r="AJ90" s="108"/>
      <c r="AK90" s="108"/>
      <c r="AL90" s="108"/>
      <c r="AM90" s="108"/>
      <c r="AN90" s="108">
        <v>0</v>
      </c>
      <c r="AO90" s="108"/>
      <c r="AP90" s="108"/>
      <c r="AQ90" s="43"/>
      <c r="AS90" s="101" t="s">
        <v>85</v>
      </c>
      <c r="AT90" s="102" t="s">
        <v>86</v>
      </c>
      <c r="AU90" s="102" t="s">
        <v>39</v>
      </c>
      <c r="AV90" s="103" t="s">
        <v>62</v>
      </c>
    </row>
    <row r="91" s="1" customFormat="1" ht="10.8" customHeight="1"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3"/>
      <c r="AS91" s="127"/>
      <c r="AT91" s="128"/>
      <c r="AU91" s="128"/>
      <c r="AV91" s="129"/>
    </row>
    <row r="92" s="1" customFormat="1" ht="30" customHeight="1">
      <c r="B92" s="41"/>
      <c r="C92" s="130" t="s">
        <v>87</v>
      </c>
      <c r="D92" s="131"/>
      <c r="E92" s="131"/>
      <c r="F92" s="131"/>
      <c r="G92" s="131"/>
      <c r="H92" s="131"/>
      <c r="I92" s="131"/>
      <c r="J92" s="131"/>
      <c r="K92" s="131"/>
      <c r="L92" s="131"/>
      <c r="M92" s="131"/>
      <c r="N92" s="131"/>
      <c r="O92" s="131"/>
      <c r="P92" s="131"/>
      <c r="Q92" s="131"/>
      <c r="R92" s="131"/>
      <c r="S92" s="131"/>
      <c r="T92" s="131"/>
      <c r="U92" s="131"/>
      <c r="V92" s="131"/>
      <c r="W92" s="131"/>
      <c r="X92" s="131"/>
      <c r="Y92" s="131"/>
      <c r="Z92" s="131"/>
      <c r="AA92" s="131"/>
      <c r="AB92" s="131"/>
      <c r="AC92" s="131"/>
      <c r="AD92" s="131"/>
      <c r="AE92" s="131"/>
      <c r="AF92" s="131"/>
      <c r="AG92" s="132">
        <f>ROUND(AG87+AG90,2)</f>
        <v>20452.139999999999</v>
      </c>
      <c r="AH92" s="132"/>
      <c r="AI92" s="132"/>
      <c r="AJ92" s="132"/>
      <c r="AK92" s="132"/>
      <c r="AL92" s="132"/>
      <c r="AM92" s="132"/>
      <c r="AN92" s="132">
        <f>AN87+AN90</f>
        <v>24542.57</v>
      </c>
      <c r="AO92" s="132"/>
      <c r="AP92" s="132"/>
      <c r="AQ92" s="43"/>
    </row>
    <row r="93" s="1" customFormat="1" ht="6.96" customHeight="1">
      <c r="B93" s="70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/>
      <c r="AN93" s="71"/>
      <c r="AO93" s="71"/>
      <c r="AP93" s="71"/>
      <c r="AQ93" s="72"/>
    </row>
  </sheetData>
  <sheetProtection sheet="1" formatColumns="0" formatRows="0" objects="1" scenarios="1" spinCount="10" saltValue="+r8UXs6mlPoXfh/ZXSjGqqXdqNRepIcNoDdJUmwlaL6uLlbe1ZMawpc62gbQ2aCqgMhHrC4r8GDsXZFtlqkLqg==" hashValue="de8plutOBzwfC53Bi1qPVWWIDraB7yzOMFS6krkxM9PuZvHM6l+YOVLVj0P4fAIhzc4mjGutSCCNy8hH/B/MhQ==" algorithmName="SHA-512" password="CC35"/>
  <mergeCells count="45">
    <mergeCell ref="C2:AP2"/>
    <mergeCell ref="C4:AP4"/>
    <mergeCell ref="K5:AO5"/>
    <mergeCell ref="K6:AO6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G92:AM92"/>
    <mergeCell ref="AN92:AP92"/>
    <mergeCell ref="AR2:BE2"/>
  </mergeCells>
  <hyperlinks>
    <hyperlink ref="K1:S1" location="C2" display="1) Súhrnný list stavby"/>
    <hyperlink ref="W1:AF1" location="C87" display="2) Rekapitulácia objektov"/>
    <hyperlink ref="A88" location="'1 - SO 101 - Dažďová kana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33"/>
      <c r="B1" s="14"/>
      <c r="C1" s="14"/>
      <c r="D1" s="15" t="s">
        <v>1</v>
      </c>
      <c r="E1" s="14"/>
      <c r="F1" s="16" t="s">
        <v>88</v>
      </c>
      <c r="G1" s="16"/>
      <c r="H1" s="134" t="s">
        <v>89</v>
      </c>
      <c r="I1" s="134"/>
      <c r="J1" s="134"/>
      <c r="K1" s="134"/>
      <c r="L1" s="16" t="s">
        <v>90</v>
      </c>
      <c r="M1" s="14"/>
      <c r="N1" s="14"/>
      <c r="O1" s="15" t="s">
        <v>91</v>
      </c>
      <c r="P1" s="14"/>
      <c r="Q1" s="14"/>
      <c r="R1" s="14"/>
      <c r="S1" s="16" t="s">
        <v>92</v>
      </c>
      <c r="T1" s="16"/>
      <c r="U1" s="133"/>
      <c r="V1" s="133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83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75</v>
      </c>
    </row>
    <row r="4" ht="36.96" customHeight="1">
      <c r="B4" s="27"/>
      <c r="C4" s="28" t="s">
        <v>93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12</v>
      </c>
      <c r="AT4" s="23" t="s">
        <v>6</v>
      </c>
    </row>
    <row r="5" ht="6.96" customHeight="1">
      <c r="B5" s="27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0"/>
    </row>
    <row r="6" ht="25.44" customHeight="1">
      <c r="B6" s="27"/>
      <c r="C6" s="31"/>
      <c r="D6" s="36" t="s">
        <v>15</v>
      </c>
      <c r="E6" s="31"/>
      <c r="F6" s="135" t="str">
        <f>'Rekapitulácia stavby'!K6</f>
        <v>Vybudovanie chodníka v súbehu s cestou III/1223 v obci Zemianske Podhradie</v>
      </c>
      <c r="G6" s="36"/>
      <c r="H6" s="36"/>
      <c r="I6" s="36"/>
      <c r="J6" s="36"/>
      <c r="K6" s="36"/>
      <c r="L6" s="36"/>
      <c r="M6" s="36"/>
      <c r="N6" s="36"/>
      <c r="O6" s="36"/>
      <c r="P6" s="36"/>
      <c r="Q6" s="31"/>
      <c r="R6" s="30"/>
    </row>
    <row r="7" s="1" customFormat="1" ht="32.88" customHeight="1">
      <c r="B7" s="41"/>
      <c r="C7" s="42"/>
      <c r="D7" s="34" t="s">
        <v>94</v>
      </c>
      <c r="E7" s="42"/>
      <c r="F7" s="35" t="s">
        <v>95</v>
      </c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3"/>
    </row>
    <row r="8" s="1" customFormat="1" ht="14.4" customHeight="1">
      <c r="B8" s="41"/>
      <c r="C8" s="42"/>
      <c r="D8" s="36" t="s">
        <v>17</v>
      </c>
      <c r="E8" s="42"/>
      <c r="F8" s="33" t="s">
        <v>18</v>
      </c>
      <c r="G8" s="42"/>
      <c r="H8" s="42"/>
      <c r="I8" s="42"/>
      <c r="J8" s="42"/>
      <c r="K8" s="42"/>
      <c r="L8" s="42"/>
      <c r="M8" s="36" t="s">
        <v>19</v>
      </c>
      <c r="N8" s="42"/>
      <c r="O8" s="33" t="s">
        <v>18</v>
      </c>
      <c r="P8" s="42"/>
      <c r="Q8" s="42"/>
      <c r="R8" s="43"/>
    </row>
    <row r="9" s="1" customFormat="1" ht="14.4" customHeight="1">
      <c r="B9" s="41"/>
      <c r="C9" s="42"/>
      <c r="D9" s="36" t="s">
        <v>20</v>
      </c>
      <c r="E9" s="42"/>
      <c r="F9" s="33" t="s">
        <v>21</v>
      </c>
      <c r="G9" s="42"/>
      <c r="H9" s="42"/>
      <c r="I9" s="42"/>
      <c r="J9" s="42"/>
      <c r="K9" s="42"/>
      <c r="L9" s="42"/>
      <c r="M9" s="36" t="s">
        <v>22</v>
      </c>
      <c r="N9" s="42"/>
      <c r="O9" s="85" t="str">
        <f>'Rekapitulácia stavby'!AN8</f>
        <v>16.11.2017</v>
      </c>
      <c r="P9" s="85"/>
      <c r="Q9" s="42"/>
      <c r="R9" s="43"/>
    </row>
    <row r="10" s="1" customFormat="1" ht="10.8" customHeight="1">
      <c r="B10" s="41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3"/>
    </row>
    <row r="11" s="1" customFormat="1" ht="14.4" customHeight="1">
      <c r="B11" s="41"/>
      <c r="C11" s="42"/>
      <c r="D11" s="36" t="s">
        <v>24</v>
      </c>
      <c r="E11" s="42"/>
      <c r="F11" s="42"/>
      <c r="G11" s="42"/>
      <c r="H11" s="42"/>
      <c r="I11" s="42"/>
      <c r="J11" s="42"/>
      <c r="K11" s="42"/>
      <c r="L11" s="42"/>
      <c r="M11" s="36" t="s">
        <v>25</v>
      </c>
      <c r="N11" s="42"/>
      <c r="O11" s="33" t="s">
        <v>18</v>
      </c>
      <c r="P11" s="33"/>
      <c r="Q11" s="42"/>
      <c r="R11" s="43"/>
    </row>
    <row r="12" s="1" customFormat="1" ht="18" customHeight="1">
      <c r="B12" s="41"/>
      <c r="C12" s="42"/>
      <c r="D12" s="42"/>
      <c r="E12" s="33" t="s">
        <v>26</v>
      </c>
      <c r="F12" s="42"/>
      <c r="G12" s="42"/>
      <c r="H12" s="42"/>
      <c r="I12" s="42"/>
      <c r="J12" s="42"/>
      <c r="K12" s="42"/>
      <c r="L12" s="42"/>
      <c r="M12" s="36" t="s">
        <v>27</v>
      </c>
      <c r="N12" s="42"/>
      <c r="O12" s="33" t="s">
        <v>18</v>
      </c>
      <c r="P12" s="33"/>
      <c r="Q12" s="42"/>
      <c r="R12" s="43"/>
    </row>
    <row r="13" s="1" customFormat="1" ht="6.96" customHeight="1">
      <c r="B13" s="41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3"/>
    </row>
    <row r="14" s="1" customFormat="1" ht="14.4" customHeight="1">
      <c r="B14" s="41"/>
      <c r="C14" s="42"/>
      <c r="D14" s="36" t="s">
        <v>28</v>
      </c>
      <c r="E14" s="42"/>
      <c r="F14" s="42"/>
      <c r="G14" s="42"/>
      <c r="H14" s="42"/>
      <c r="I14" s="42"/>
      <c r="J14" s="42"/>
      <c r="K14" s="42"/>
      <c r="L14" s="42"/>
      <c r="M14" s="36" t="s">
        <v>25</v>
      </c>
      <c r="N14" s="42"/>
      <c r="O14" s="33" t="str">
        <f>IF('Rekapitulácia stavby'!AN13="","",'Rekapitulácia stavby'!AN13)</f>
        <v/>
      </c>
      <c r="P14" s="33"/>
      <c r="Q14" s="42"/>
      <c r="R14" s="43"/>
    </row>
    <row r="15" s="1" customFormat="1" ht="18" customHeight="1">
      <c r="B15" s="41"/>
      <c r="C15" s="42"/>
      <c r="D15" s="42"/>
      <c r="E15" s="33" t="str">
        <f>IF('Rekapitulácia stavby'!E14="","",'Rekapitulácia stavby'!E14)</f>
        <v xml:space="preserve"> </v>
      </c>
      <c r="F15" s="42"/>
      <c r="G15" s="42"/>
      <c r="H15" s="42"/>
      <c r="I15" s="42"/>
      <c r="J15" s="42"/>
      <c r="K15" s="42"/>
      <c r="L15" s="42"/>
      <c r="M15" s="36" t="s">
        <v>27</v>
      </c>
      <c r="N15" s="42"/>
      <c r="O15" s="33" t="str">
        <f>IF('Rekapitulácia stavby'!AN14="","",'Rekapitulácia stavby'!AN14)</f>
        <v/>
      </c>
      <c r="P15" s="33"/>
      <c r="Q15" s="42"/>
      <c r="R15" s="43"/>
    </row>
    <row r="16" s="1" customFormat="1" ht="6.96" customHeight="1">
      <c r="B16" s="41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3"/>
    </row>
    <row r="17" s="1" customFormat="1" ht="14.4" customHeight="1">
      <c r="B17" s="41"/>
      <c r="C17" s="42"/>
      <c r="D17" s="36" t="s">
        <v>29</v>
      </c>
      <c r="E17" s="42"/>
      <c r="F17" s="42"/>
      <c r="G17" s="42"/>
      <c r="H17" s="42"/>
      <c r="I17" s="42"/>
      <c r="J17" s="42"/>
      <c r="K17" s="42"/>
      <c r="L17" s="42"/>
      <c r="M17" s="36" t="s">
        <v>25</v>
      </c>
      <c r="N17" s="42"/>
      <c r="O17" s="33" t="s">
        <v>18</v>
      </c>
      <c r="P17" s="33"/>
      <c r="Q17" s="42"/>
      <c r="R17" s="43"/>
    </row>
    <row r="18" s="1" customFormat="1" ht="18" customHeight="1">
      <c r="B18" s="41"/>
      <c r="C18" s="42"/>
      <c r="D18" s="42"/>
      <c r="E18" s="33" t="s">
        <v>30</v>
      </c>
      <c r="F18" s="42"/>
      <c r="G18" s="42"/>
      <c r="H18" s="42"/>
      <c r="I18" s="42"/>
      <c r="J18" s="42"/>
      <c r="K18" s="42"/>
      <c r="L18" s="42"/>
      <c r="M18" s="36" t="s">
        <v>27</v>
      </c>
      <c r="N18" s="42"/>
      <c r="O18" s="33" t="s">
        <v>18</v>
      </c>
      <c r="P18" s="33"/>
      <c r="Q18" s="42"/>
      <c r="R18" s="43"/>
    </row>
    <row r="19" s="1" customFormat="1" ht="6.96" customHeight="1"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3"/>
    </row>
    <row r="20" s="1" customFormat="1" ht="14.4" customHeight="1">
      <c r="B20" s="41"/>
      <c r="C20" s="42"/>
      <c r="D20" s="36" t="s">
        <v>33</v>
      </c>
      <c r="E20" s="42"/>
      <c r="F20" s="42"/>
      <c r="G20" s="42"/>
      <c r="H20" s="42"/>
      <c r="I20" s="42"/>
      <c r="J20" s="42"/>
      <c r="K20" s="42"/>
      <c r="L20" s="42"/>
      <c r="M20" s="36" t="s">
        <v>25</v>
      </c>
      <c r="N20" s="42"/>
      <c r="O20" s="33" t="s">
        <v>18</v>
      </c>
      <c r="P20" s="33"/>
      <c r="Q20" s="42"/>
      <c r="R20" s="43"/>
    </row>
    <row r="21" s="1" customFormat="1" ht="18" customHeight="1">
      <c r="B21" s="41"/>
      <c r="C21" s="42"/>
      <c r="D21" s="42"/>
      <c r="E21" s="33" t="s">
        <v>34</v>
      </c>
      <c r="F21" s="42"/>
      <c r="G21" s="42"/>
      <c r="H21" s="42"/>
      <c r="I21" s="42"/>
      <c r="J21" s="42"/>
      <c r="K21" s="42"/>
      <c r="L21" s="42"/>
      <c r="M21" s="36" t="s">
        <v>27</v>
      </c>
      <c r="N21" s="42"/>
      <c r="O21" s="33" t="s">
        <v>18</v>
      </c>
      <c r="P21" s="33"/>
      <c r="Q21" s="42"/>
      <c r="R21" s="43"/>
    </row>
    <row r="22" s="1" customFormat="1" ht="6.96" customHeight="1"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</row>
    <row r="23" s="1" customFormat="1" ht="14.4" customHeight="1">
      <c r="B23" s="41"/>
      <c r="C23" s="42"/>
      <c r="D23" s="36" t="s">
        <v>35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3"/>
    </row>
    <row r="24" s="1" customFormat="1" ht="16.5" customHeight="1">
      <c r="B24" s="41"/>
      <c r="C24" s="42"/>
      <c r="D24" s="42"/>
      <c r="E24" s="37" t="s">
        <v>18</v>
      </c>
      <c r="F24" s="37"/>
      <c r="G24" s="37"/>
      <c r="H24" s="37"/>
      <c r="I24" s="37"/>
      <c r="J24" s="37"/>
      <c r="K24" s="37"/>
      <c r="L24" s="37"/>
      <c r="M24" s="42"/>
      <c r="N24" s="42"/>
      <c r="O24" s="42"/>
      <c r="P24" s="42"/>
      <c r="Q24" s="42"/>
      <c r="R24" s="43"/>
    </row>
    <row r="25" s="1" customFormat="1" ht="6.96" customHeigh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3"/>
    </row>
    <row r="26" s="1" customFormat="1" ht="6.96" customHeight="1">
      <c r="B26" s="41"/>
      <c r="C26" s="4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42"/>
      <c r="R26" s="43"/>
    </row>
    <row r="27" s="1" customFormat="1" ht="14.4" customHeight="1">
      <c r="B27" s="41"/>
      <c r="C27" s="42"/>
      <c r="D27" s="136" t="s">
        <v>96</v>
      </c>
      <c r="E27" s="42"/>
      <c r="F27" s="42"/>
      <c r="G27" s="42"/>
      <c r="H27" s="42"/>
      <c r="I27" s="42"/>
      <c r="J27" s="42"/>
      <c r="K27" s="42"/>
      <c r="L27" s="42"/>
      <c r="M27" s="40">
        <f>N88</f>
        <v>20452.136000000002</v>
      </c>
      <c r="N27" s="40"/>
      <c r="O27" s="40"/>
      <c r="P27" s="40"/>
      <c r="Q27" s="42"/>
      <c r="R27" s="43"/>
    </row>
    <row r="28" s="1" customFormat="1" ht="14.4" customHeight="1">
      <c r="B28" s="41"/>
      <c r="C28" s="42"/>
      <c r="D28" s="39" t="s">
        <v>97</v>
      </c>
      <c r="E28" s="42"/>
      <c r="F28" s="42"/>
      <c r="G28" s="42"/>
      <c r="H28" s="42"/>
      <c r="I28" s="42"/>
      <c r="J28" s="42"/>
      <c r="K28" s="42"/>
      <c r="L28" s="42"/>
      <c r="M28" s="40">
        <f>N98</f>
        <v>0</v>
      </c>
      <c r="N28" s="40"/>
      <c r="O28" s="40"/>
      <c r="P28" s="40"/>
      <c r="Q28" s="42"/>
      <c r="R28" s="43"/>
    </row>
    <row r="29" s="1" customFormat="1" ht="6.96" customHeight="1">
      <c r="B29" s="41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3"/>
    </row>
    <row r="30" s="1" customFormat="1" ht="25.44" customHeight="1">
      <c r="B30" s="41"/>
      <c r="C30" s="42"/>
      <c r="D30" s="137" t="s">
        <v>38</v>
      </c>
      <c r="E30" s="42"/>
      <c r="F30" s="42"/>
      <c r="G30" s="42"/>
      <c r="H30" s="42"/>
      <c r="I30" s="42"/>
      <c r="J30" s="42"/>
      <c r="K30" s="42"/>
      <c r="L30" s="42"/>
      <c r="M30" s="138">
        <f>ROUND(M27+M28,2)</f>
        <v>20452.139999999999</v>
      </c>
      <c r="N30" s="42"/>
      <c r="O30" s="42"/>
      <c r="P30" s="42"/>
      <c r="Q30" s="42"/>
      <c r="R30" s="43"/>
    </row>
    <row r="31" s="1" customFormat="1" ht="6.96" customHeight="1">
      <c r="B31" s="41"/>
      <c r="C31" s="4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42"/>
      <c r="R31" s="43"/>
    </row>
    <row r="32" s="1" customFormat="1" ht="14.4" customHeight="1">
      <c r="B32" s="41"/>
      <c r="C32" s="42"/>
      <c r="D32" s="49" t="s">
        <v>39</v>
      </c>
      <c r="E32" s="49" t="s">
        <v>40</v>
      </c>
      <c r="F32" s="50">
        <v>0.20000000000000001</v>
      </c>
      <c r="G32" s="139" t="s">
        <v>41</v>
      </c>
      <c r="H32" s="140">
        <f>ROUND((SUM(BE98:BE99)+SUM(BE117:BE198)), 2)</f>
        <v>0</v>
      </c>
      <c r="I32" s="42"/>
      <c r="J32" s="42"/>
      <c r="K32" s="42"/>
      <c r="L32" s="42"/>
      <c r="M32" s="140">
        <f>ROUND(ROUND((SUM(BE98:BE99)+SUM(BE117:BE198)), 2)*F32, 2)</f>
        <v>0</v>
      </c>
      <c r="N32" s="42"/>
      <c r="O32" s="42"/>
      <c r="P32" s="42"/>
      <c r="Q32" s="42"/>
      <c r="R32" s="43"/>
    </row>
    <row r="33" s="1" customFormat="1" ht="14.4" customHeight="1">
      <c r="B33" s="41"/>
      <c r="C33" s="42"/>
      <c r="D33" s="42"/>
      <c r="E33" s="49" t="s">
        <v>42</v>
      </c>
      <c r="F33" s="50">
        <v>0.20000000000000001</v>
      </c>
      <c r="G33" s="139" t="s">
        <v>41</v>
      </c>
      <c r="H33" s="140">
        <f>ROUND((SUM(BF98:BF99)+SUM(BF117:BF198)), 2)</f>
        <v>20452.139999999999</v>
      </c>
      <c r="I33" s="42"/>
      <c r="J33" s="42"/>
      <c r="K33" s="42"/>
      <c r="L33" s="42"/>
      <c r="M33" s="140">
        <f>ROUND(ROUND((SUM(BF98:BF99)+SUM(BF117:BF198)), 2)*F33, 2)</f>
        <v>4090.4299999999998</v>
      </c>
      <c r="N33" s="42"/>
      <c r="O33" s="42"/>
      <c r="P33" s="42"/>
      <c r="Q33" s="42"/>
      <c r="R33" s="43"/>
    </row>
    <row r="34" hidden="1" s="1" customFormat="1" ht="14.4" customHeight="1">
      <c r="B34" s="41"/>
      <c r="C34" s="42"/>
      <c r="D34" s="42"/>
      <c r="E34" s="49" t="s">
        <v>43</v>
      </c>
      <c r="F34" s="50">
        <v>0.20000000000000001</v>
      </c>
      <c r="G34" s="139" t="s">
        <v>41</v>
      </c>
      <c r="H34" s="140">
        <f>ROUND((SUM(BG98:BG99)+SUM(BG117:BG198)), 2)</f>
        <v>0</v>
      </c>
      <c r="I34" s="42"/>
      <c r="J34" s="42"/>
      <c r="K34" s="42"/>
      <c r="L34" s="42"/>
      <c r="M34" s="140">
        <v>0</v>
      </c>
      <c r="N34" s="42"/>
      <c r="O34" s="42"/>
      <c r="P34" s="42"/>
      <c r="Q34" s="42"/>
      <c r="R34" s="43"/>
    </row>
    <row r="35" hidden="1" s="1" customFormat="1" ht="14.4" customHeight="1">
      <c r="B35" s="41"/>
      <c r="C35" s="42"/>
      <c r="D35" s="42"/>
      <c r="E35" s="49" t="s">
        <v>44</v>
      </c>
      <c r="F35" s="50">
        <v>0.20000000000000001</v>
      </c>
      <c r="G35" s="139" t="s">
        <v>41</v>
      </c>
      <c r="H35" s="140">
        <f>ROUND((SUM(BH98:BH99)+SUM(BH117:BH198)), 2)</f>
        <v>0</v>
      </c>
      <c r="I35" s="42"/>
      <c r="J35" s="42"/>
      <c r="K35" s="42"/>
      <c r="L35" s="42"/>
      <c r="M35" s="140">
        <v>0</v>
      </c>
      <c r="N35" s="42"/>
      <c r="O35" s="42"/>
      <c r="P35" s="42"/>
      <c r="Q35" s="42"/>
      <c r="R35" s="43"/>
    </row>
    <row r="36" hidden="1" s="1" customFormat="1" ht="14.4" customHeight="1">
      <c r="B36" s="41"/>
      <c r="C36" s="42"/>
      <c r="D36" s="42"/>
      <c r="E36" s="49" t="s">
        <v>45</v>
      </c>
      <c r="F36" s="50">
        <v>0</v>
      </c>
      <c r="G36" s="139" t="s">
        <v>41</v>
      </c>
      <c r="H36" s="140">
        <f>ROUND((SUM(BI98:BI99)+SUM(BI117:BI198)), 2)</f>
        <v>0</v>
      </c>
      <c r="I36" s="42"/>
      <c r="J36" s="42"/>
      <c r="K36" s="42"/>
      <c r="L36" s="42"/>
      <c r="M36" s="140">
        <v>0</v>
      </c>
      <c r="N36" s="42"/>
      <c r="O36" s="42"/>
      <c r="P36" s="42"/>
      <c r="Q36" s="42"/>
      <c r="R36" s="43"/>
    </row>
    <row r="37" s="1" customFormat="1" ht="6.96" customHeight="1">
      <c r="B37" s="41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3"/>
    </row>
    <row r="38" s="1" customFormat="1" ht="25.44" customHeight="1">
      <c r="B38" s="41"/>
      <c r="C38" s="131"/>
      <c r="D38" s="141" t="s">
        <v>46</v>
      </c>
      <c r="E38" s="98"/>
      <c r="F38" s="98"/>
      <c r="G38" s="142" t="s">
        <v>47</v>
      </c>
      <c r="H38" s="143" t="s">
        <v>48</v>
      </c>
      <c r="I38" s="98"/>
      <c r="J38" s="98"/>
      <c r="K38" s="98"/>
      <c r="L38" s="144">
        <f>SUM(M30:M36)</f>
        <v>24542.57</v>
      </c>
      <c r="M38" s="144"/>
      <c r="N38" s="144"/>
      <c r="O38" s="144"/>
      <c r="P38" s="145"/>
      <c r="Q38" s="131"/>
      <c r="R38" s="43"/>
    </row>
    <row r="39" s="1" customFormat="1" ht="14.4" customHeight="1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3"/>
    </row>
    <row r="40" s="1" customFormat="1" ht="14.4" customHeight="1">
      <c r="B40" s="41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3"/>
    </row>
    <row r="41">
      <c r="B41" s="27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0"/>
    </row>
    <row r="42">
      <c r="B42" s="27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0"/>
    </row>
    <row r="43">
      <c r="B43" s="27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0"/>
    </row>
    <row r="44">
      <c r="B44" s="27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0"/>
    </row>
    <row r="45">
      <c r="B45" s="27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0"/>
    </row>
    <row r="46">
      <c r="B46" s="27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0"/>
    </row>
    <row r="47">
      <c r="B47" s="27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0"/>
    </row>
    <row r="48">
      <c r="B48" s="27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0"/>
    </row>
    <row r="49">
      <c r="B49" s="27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0"/>
    </row>
    <row r="50" s="1" customFormat="1">
      <c r="B50" s="41"/>
      <c r="C50" s="42"/>
      <c r="D50" s="61" t="s">
        <v>49</v>
      </c>
      <c r="E50" s="62"/>
      <c r="F50" s="62"/>
      <c r="G50" s="62"/>
      <c r="H50" s="63"/>
      <c r="I50" s="42"/>
      <c r="J50" s="61" t="s">
        <v>50</v>
      </c>
      <c r="K50" s="62"/>
      <c r="L50" s="62"/>
      <c r="M50" s="62"/>
      <c r="N50" s="62"/>
      <c r="O50" s="62"/>
      <c r="P50" s="63"/>
      <c r="Q50" s="42"/>
      <c r="R50" s="43"/>
    </row>
    <row r="51">
      <c r="B51" s="27"/>
      <c r="C51" s="31"/>
      <c r="D51" s="64"/>
      <c r="E51" s="31"/>
      <c r="F51" s="31"/>
      <c r="G51" s="31"/>
      <c r="H51" s="65"/>
      <c r="I51" s="31"/>
      <c r="J51" s="64"/>
      <c r="K51" s="31"/>
      <c r="L51" s="31"/>
      <c r="M51" s="31"/>
      <c r="N51" s="31"/>
      <c r="O51" s="31"/>
      <c r="P51" s="65"/>
      <c r="Q51" s="31"/>
      <c r="R51" s="30"/>
    </row>
    <row r="52">
      <c r="B52" s="27"/>
      <c r="C52" s="31"/>
      <c r="D52" s="64"/>
      <c r="E52" s="31"/>
      <c r="F52" s="31"/>
      <c r="G52" s="31"/>
      <c r="H52" s="65"/>
      <c r="I52" s="31"/>
      <c r="J52" s="64"/>
      <c r="K52" s="31"/>
      <c r="L52" s="31"/>
      <c r="M52" s="31"/>
      <c r="N52" s="31"/>
      <c r="O52" s="31"/>
      <c r="P52" s="65"/>
      <c r="Q52" s="31"/>
      <c r="R52" s="30"/>
    </row>
    <row r="53">
      <c r="B53" s="27"/>
      <c r="C53" s="31"/>
      <c r="D53" s="64"/>
      <c r="E53" s="31"/>
      <c r="F53" s="31"/>
      <c r="G53" s="31"/>
      <c r="H53" s="65"/>
      <c r="I53" s="31"/>
      <c r="J53" s="64"/>
      <c r="K53" s="31"/>
      <c r="L53" s="31"/>
      <c r="M53" s="31"/>
      <c r="N53" s="31"/>
      <c r="O53" s="31"/>
      <c r="P53" s="65"/>
      <c r="Q53" s="31"/>
      <c r="R53" s="30"/>
    </row>
    <row r="54">
      <c r="B54" s="27"/>
      <c r="C54" s="31"/>
      <c r="D54" s="64"/>
      <c r="E54" s="31"/>
      <c r="F54" s="31"/>
      <c r="G54" s="31"/>
      <c r="H54" s="65"/>
      <c r="I54" s="31"/>
      <c r="J54" s="64"/>
      <c r="K54" s="31"/>
      <c r="L54" s="31"/>
      <c r="M54" s="31"/>
      <c r="N54" s="31"/>
      <c r="O54" s="31"/>
      <c r="P54" s="65"/>
      <c r="Q54" s="31"/>
      <c r="R54" s="30"/>
    </row>
    <row r="55">
      <c r="B55" s="27"/>
      <c r="C55" s="31"/>
      <c r="D55" s="64"/>
      <c r="E55" s="31"/>
      <c r="F55" s="31"/>
      <c r="G55" s="31"/>
      <c r="H55" s="65"/>
      <c r="I55" s="31"/>
      <c r="J55" s="64"/>
      <c r="K55" s="31"/>
      <c r="L55" s="31"/>
      <c r="M55" s="31"/>
      <c r="N55" s="31"/>
      <c r="O55" s="31"/>
      <c r="P55" s="65"/>
      <c r="Q55" s="31"/>
      <c r="R55" s="30"/>
    </row>
    <row r="56">
      <c r="B56" s="27"/>
      <c r="C56" s="31"/>
      <c r="D56" s="64"/>
      <c r="E56" s="31"/>
      <c r="F56" s="31"/>
      <c r="G56" s="31"/>
      <c r="H56" s="65"/>
      <c r="I56" s="31"/>
      <c r="J56" s="64"/>
      <c r="K56" s="31"/>
      <c r="L56" s="31"/>
      <c r="M56" s="31"/>
      <c r="N56" s="31"/>
      <c r="O56" s="31"/>
      <c r="P56" s="65"/>
      <c r="Q56" s="31"/>
      <c r="R56" s="30"/>
    </row>
    <row r="57">
      <c r="B57" s="27"/>
      <c r="C57" s="31"/>
      <c r="D57" s="64"/>
      <c r="E57" s="31"/>
      <c r="F57" s="31"/>
      <c r="G57" s="31"/>
      <c r="H57" s="65"/>
      <c r="I57" s="31"/>
      <c r="J57" s="64"/>
      <c r="K57" s="31"/>
      <c r="L57" s="31"/>
      <c r="M57" s="31"/>
      <c r="N57" s="31"/>
      <c r="O57" s="31"/>
      <c r="P57" s="65"/>
      <c r="Q57" s="31"/>
      <c r="R57" s="30"/>
    </row>
    <row r="58">
      <c r="B58" s="27"/>
      <c r="C58" s="31"/>
      <c r="D58" s="64"/>
      <c r="E58" s="31"/>
      <c r="F58" s="31"/>
      <c r="G58" s="31"/>
      <c r="H58" s="65"/>
      <c r="I58" s="31"/>
      <c r="J58" s="64"/>
      <c r="K58" s="31"/>
      <c r="L58" s="31"/>
      <c r="M58" s="31"/>
      <c r="N58" s="31"/>
      <c r="O58" s="31"/>
      <c r="P58" s="65"/>
      <c r="Q58" s="31"/>
      <c r="R58" s="30"/>
    </row>
    <row r="59" s="1" customFormat="1">
      <c r="B59" s="41"/>
      <c r="C59" s="42"/>
      <c r="D59" s="66" t="s">
        <v>51</v>
      </c>
      <c r="E59" s="67"/>
      <c r="F59" s="67"/>
      <c r="G59" s="68" t="s">
        <v>52</v>
      </c>
      <c r="H59" s="69"/>
      <c r="I59" s="42"/>
      <c r="J59" s="66" t="s">
        <v>51</v>
      </c>
      <c r="K59" s="67"/>
      <c r="L59" s="67"/>
      <c r="M59" s="67"/>
      <c r="N59" s="68" t="s">
        <v>52</v>
      </c>
      <c r="O59" s="67"/>
      <c r="P59" s="69"/>
      <c r="Q59" s="42"/>
      <c r="R59" s="43"/>
    </row>
    <row r="60">
      <c r="B60" s="27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0"/>
    </row>
    <row r="61" s="1" customFormat="1">
      <c r="B61" s="41"/>
      <c r="C61" s="42"/>
      <c r="D61" s="61" t="s">
        <v>53</v>
      </c>
      <c r="E61" s="62"/>
      <c r="F61" s="62"/>
      <c r="G61" s="62"/>
      <c r="H61" s="63"/>
      <c r="I61" s="42"/>
      <c r="J61" s="61" t="s">
        <v>54</v>
      </c>
      <c r="K61" s="62"/>
      <c r="L61" s="62"/>
      <c r="M61" s="62"/>
      <c r="N61" s="62"/>
      <c r="O61" s="62"/>
      <c r="P61" s="63"/>
      <c r="Q61" s="42"/>
      <c r="R61" s="43"/>
    </row>
    <row r="62">
      <c r="B62" s="27"/>
      <c r="C62" s="31"/>
      <c r="D62" s="64"/>
      <c r="E62" s="31"/>
      <c r="F62" s="31"/>
      <c r="G62" s="31"/>
      <c r="H62" s="65"/>
      <c r="I62" s="31"/>
      <c r="J62" s="64"/>
      <c r="K62" s="31"/>
      <c r="L62" s="31"/>
      <c r="M62" s="31"/>
      <c r="N62" s="31"/>
      <c r="O62" s="31"/>
      <c r="P62" s="65"/>
      <c r="Q62" s="31"/>
      <c r="R62" s="30"/>
    </row>
    <row r="63">
      <c r="B63" s="27"/>
      <c r="C63" s="31"/>
      <c r="D63" s="64"/>
      <c r="E63" s="31"/>
      <c r="F63" s="31"/>
      <c r="G63" s="31"/>
      <c r="H63" s="65"/>
      <c r="I63" s="31"/>
      <c r="J63" s="64"/>
      <c r="K63" s="31"/>
      <c r="L63" s="31"/>
      <c r="M63" s="31"/>
      <c r="N63" s="31"/>
      <c r="O63" s="31"/>
      <c r="P63" s="65"/>
      <c r="Q63" s="31"/>
      <c r="R63" s="30"/>
    </row>
    <row r="64">
      <c r="B64" s="27"/>
      <c r="C64" s="31"/>
      <c r="D64" s="64"/>
      <c r="E64" s="31"/>
      <c r="F64" s="31"/>
      <c r="G64" s="31"/>
      <c r="H64" s="65"/>
      <c r="I64" s="31"/>
      <c r="J64" s="64"/>
      <c r="K64" s="31"/>
      <c r="L64" s="31"/>
      <c r="M64" s="31"/>
      <c r="N64" s="31"/>
      <c r="O64" s="31"/>
      <c r="P64" s="65"/>
      <c r="Q64" s="31"/>
      <c r="R64" s="30"/>
    </row>
    <row r="65">
      <c r="B65" s="27"/>
      <c r="C65" s="31"/>
      <c r="D65" s="64"/>
      <c r="E65" s="31"/>
      <c r="F65" s="31"/>
      <c r="G65" s="31"/>
      <c r="H65" s="65"/>
      <c r="I65" s="31"/>
      <c r="J65" s="64"/>
      <c r="K65" s="31"/>
      <c r="L65" s="31"/>
      <c r="M65" s="31"/>
      <c r="N65" s="31"/>
      <c r="O65" s="31"/>
      <c r="P65" s="65"/>
      <c r="Q65" s="31"/>
      <c r="R65" s="30"/>
    </row>
    <row r="66">
      <c r="B66" s="27"/>
      <c r="C66" s="31"/>
      <c r="D66" s="64"/>
      <c r="E66" s="31"/>
      <c r="F66" s="31"/>
      <c r="G66" s="31"/>
      <c r="H66" s="65"/>
      <c r="I66" s="31"/>
      <c r="J66" s="64"/>
      <c r="K66" s="31"/>
      <c r="L66" s="31"/>
      <c r="M66" s="31"/>
      <c r="N66" s="31"/>
      <c r="O66" s="31"/>
      <c r="P66" s="65"/>
      <c r="Q66" s="31"/>
      <c r="R66" s="30"/>
    </row>
    <row r="67">
      <c r="B67" s="27"/>
      <c r="C67" s="31"/>
      <c r="D67" s="64"/>
      <c r="E67" s="31"/>
      <c r="F67" s="31"/>
      <c r="G67" s="31"/>
      <c r="H67" s="65"/>
      <c r="I67" s="31"/>
      <c r="J67" s="64"/>
      <c r="K67" s="31"/>
      <c r="L67" s="31"/>
      <c r="M67" s="31"/>
      <c r="N67" s="31"/>
      <c r="O67" s="31"/>
      <c r="P67" s="65"/>
      <c r="Q67" s="31"/>
      <c r="R67" s="30"/>
    </row>
    <row r="68">
      <c r="B68" s="27"/>
      <c r="C68" s="31"/>
      <c r="D68" s="64"/>
      <c r="E68" s="31"/>
      <c r="F68" s="31"/>
      <c r="G68" s="31"/>
      <c r="H68" s="65"/>
      <c r="I68" s="31"/>
      <c r="J68" s="64"/>
      <c r="K68" s="31"/>
      <c r="L68" s="31"/>
      <c r="M68" s="31"/>
      <c r="N68" s="31"/>
      <c r="O68" s="31"/>
      <c r="P68" s="65"/>
      <c r="Q68" s="31"/>
      <c r="R68" s="30"/>
    </row>
    <row r="69">
      <c r="B69" s="27"/>
      <c r="C69" s="31"/>
      <c r="D69" s="64"/>
      <c r="E69" s="31"/>
      <c r="F69" s="31"/>
      <c r="G69" s="31"/>
      <c r="H69" s="65"/>
      <c r="I69" s="31"/>
      <c r="J69" s="64"/>
      <c r="K69" s="31"/>
      <c r="L69" s="31"/>
      <c r="M69" s="31"/>
      <c r="N69" s="31"/>
      <c r="O69" s="31"/>
      <c r="P69" s="65"/>
      <c r="Q69" s="31"/>
      <c r="R69" s="30"/>
    </row>
    <row r="70" s="1" customFormat="1">
      <c r="B70" s="41"/>
      <c r="C70" s="42"/>
      <c r="D70" s="66" t="s">
        <v>51</v>
      </c>
      <c r="E70" s="67"/>
      <c r="F70" s="67"/>
      <c r="G70" s="68" t="s">
        <v>52</v>
      </c>
      <c r="H70" s="69"/>
      <c r="I70" s="42"/>
      <c r="J70" s="66" t="s">
        <v>51</v>
      </c>
      <c r="K70" s="67"/>
      <c r="L70" s="67"/>
      <c r="M70" s="67"/>
      <c r="N70" s="68" t="s">
        <v>52</v>
      </c>
      <c r="O70" s="67"/>
      <c r="P70" s="69"/>
      <c r="Q70" s="42"/>
      <c r="R70" s="43"/>
    </row>
    <row r="71" s="1" customFormat="1" ht="14.4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2"/>
    </row>
    <row r="75" s="1" customFormat="1" ht="6.96" customHeight="1">
      <c r="B75" s="146"/>
      <c r="C75" s="147"/>
      <c r="D75" s="147"/>
      <c r="E75" s="147"/>
      <c r="F75" s="147"/>
      <c r="G75" s="147"/>
      <c r="H75" s="147"/>
      <c r="I75" s="147"/>
      <c r="J75" s="147"/>
      <c r="K75" s="147"/>
      <c r="L75" s="147"/>
      <c r="M75" s="147"/>
      <c r="N75" s="147"/>
      <c r="O75" s="147"/>
      <c r="P75" s="147"/>
      <c r="Q75" s="147"/>
      <c r="R75" s="148"/>
    </row>
    <row r="76" s="1" customFormat="1" ht="36.96" customHeight="1">
      <c r="B76" s="41"/>
      <c r="C76" s="28" t="s">
        <v>98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3"/>
      <c r="T76" s="149"/>
      <c r="U76" s="149"/>
    </row>
    <row r="77" s="1" customFormat="1" ht="6.96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3"/>
      <c r="T77" s="149"/>
      <c r="U77" s="149"/>
    </row>
    <row r="78" s="1" customFormat="1" ht="30" customHeight="1">
      <c r="B78" s="41"/>
      <c r="C78" s="36" t="s">
        <v>15</v>
      </c>
      <c r="D78" s="42"/>
      <c r="E78" s="42"/>
      <c r="F78" s="135" t="str">
        <f>F6</f>
        <v>Vybudovanie chodníka v súbehu s cestou III/1223 v obci Zemianske Podhradie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42"/>
      <c r="R78" s="43"/>
      <c r="T78" s="149"/>
      <c r="U78" s="149"/>
    </row>
    <row r="79" s="1" customFormat="1" ht="36.96" customHeight="1">
      <c r="B79" s="41"/>
      <c r="C79" s="80" t="s">
        <v>94</v>
      </c>
      <c r="D79" s="42"/>
      <c r="E79" s="42"/>
      <c r="F79" s="82" t="str">
        <f>F7</f>
        <v>1 - SO 101 - Dažďová kanalizácia</v>
      </c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3"/>
      <c r="T79" s="149"/>
      <c r="U79" s="149"/>
    </row>
    <row r="80" s="1" customFormat="1" ht="6.96" customHeight="1"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3"/>
      <c r="T80" s="149"/>
      <c r="U80" s="149"/>
    </row>
    <row r="81" s="1" customFormat="1" ht="18" customHeight="1">
      <c r="B81" s="41"/>
      <c r="C81" s="36" t="s">
        <v>20</v>
      </c>
      <c r="D81" s="42"/>
      <c r="E81" s="42"/>
      <c r="F81" s="33" t="str">
        <f>F9</f>
        <v xml:space="preserve"> </v>
      </c>
      <c r="G81" s="42"/>
      <c r="H81" s="42"/>
      <c r="I81" s="42"/>
      <c r="J81" s="42"/>
      <c r="K81" s="36" t="s">
        <v>22</v>
      </c>
      <c r="L81" s="42"/>
      <c r="M81" s="85" t="str">
        <f>IF(O9="","",O9)</f>
        <v>16.11.2017</v>
      </c>
      <c r="N81" s="85"/>
      <c r="O81" s="85"/>
      <c r="P81" s="85"/>
      <c r="Q81" s="42"/>
      <c r="R81" s="43"/>
      <c r="T81" s="149"/>
      <c r="U81" s="149"/>
    </row>
    <row r="82" s="1" customFormat="1" ht="6.96" customHeight="1"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3"/>
      <c r="T82" s="149"/>
      <c r="U82" s="149"/>
    </row>
    <row r="83" s="1" customFormat="1">
      <c r="B83" s="41"/>
      <c r="C83" s="36" t="s">
        <v>24</v>
      </c>
      <c r="D83" s="42"/>
      <c r="E83" s="42"/>
      <c r="F83" s="33" t="str">
        <f>E12</f>
        <v>Obec Zemianske Podhradie</v>
      </c>
      <c r="G83" s="42"/>
      <c r="H83" s="42"/>
      <c r="I83" s="42"/>
      <c r="J83" s="42"/>
      <c r="K83" s="36" t="s">
        <v>29</v>
      </c>
      <c r="L83" s="42"/>
      <c r="M83" s="33" t="str">
        <f>E18</f>
        <v>TEVYS AQUA s.r.o. Trenčín</v>
      </c>
      <c r="N83" s="33"/>
      <c r="O83" s="33"/>
      <c r="P83" s="33"/>
      <c r="Q83" s="33"/>
      <c r="R83" s="43"/>
      <c r="T83" s="149"/>
      <c r="U83" s="149"/>
    </row>
    <row r="84" s="1" customFormat="1" ht="14.4" customHeight="1">
      <c r="B84" s="41"/>
      <c r="C84" s="36" t="s">
        <v>28</v>
      </c>
      <c r="D84" s="42"/>
      <c r="E84" s="42"/>
      <c r="F84" s="33" t="str">
        <f>IF(E15="","",E15)</f>
        <v xml:space="preserve"> </v>
      </c>
      <c r="G84" s="42"/>
      <c r="H84" s="42"/>
      <c r="I84" s="42"/>
      <c r="J84" s="42"/>
      <c r="K84" s="36" t="s">
        <v>33</v>
      </c>
      <c r="L84" s="42"/>
      <c r="M84" s="33" t="str">
        <f>E21</f>
        <v>Martinusová Katarína</v>
      </c>
      <c r="N84" s="33"/>
      <c r="O84" s="33"/>
      <c r="P84" s="33"/>
      <c r="Q84" s="33"/>
      <c r="R84" s="43"/>
      <c r="T84" s="149"/>
      <c r="U84" s="149"/>
    </row>
    <row r="85" s="1" customFormat="1" ht="10.32" customHeight="1"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3"/>
      <c r="T85" s="149"/>
      <c r="U85" s="149"/>
    </row>
    <row r="86" s="1" customFormat="1" ht="29.28" customHeight="1">
      <c r="B86" s="41"/>
      <c r="C86" s="150" t="s">
        <v>99</v>
      </c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50" t="s">
        <v>100</v>
      </c>
      <c r="O86" s="131"/>
      <c r="P86" s="131"/>
      <c r="Q86" s="131"/>
      <c r="R86" s="43"/>
      <c r="T86" s="149"/>
      <c r="U86" s="149"/>
    </row>
    <row r="87" s="1" customFormat="1" ht="10.32" customHeight="1"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3"/>
      <c r="T87" s="149"/>
      <c r="U87" s="149"/>
    </row>
    <row r="88" s="1" customFormat="1" ht="29.28" customHeight="1">
      <c r="B88" s="41"/>
      <c r="C88" s="151" t="s">
        <v>101</v>
      </c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108">
        <f>N117</f>
        <v>20452.136000000002</v>
      </c>
      <c r="O88" s="152"/>
      <c r="P88" s="152"/>
      <c r="Q88" s="152"/>
      <c r="R88" s="43"/>
      <c r="T88" s="149"/>
      <c r="U88" s="149"/>
      <c r="AU88" s="23" t="s">
        <v>102</v>
      </c>
    </row>
    <row r="89" s="6" customFormat="1" ht="24.96" customHeight="1">
      <c r="B89" s="153"/>
      <c r="C89" s="154"/>
      <c r="D89" s="155" t="s">
        <v>103</v>
      </c>
      <c r="E89" s="154"/>
      <c r="F89" s="154"/>
      <c r="G89" s="154"/>
      <c r="H89" s="154"/>
      <c r="I89" s="154"/>
      <c r="J89" s="154"/>
      <c r="K89" s="154"/>
      <c r="L89" s="154"/>
      <c r="M89" s="154"/>
      <c r="N89" s="156">
        <f>N118</f>
        <v>20452.136000000002</v>
      </c>
      <c r="O89" s="154"/>
      <c r="P89" s="154"/>
      <c r="Q89" s="154"/>
      <c r="R89" s="157"/>
      <c r="T89" s="158"/>
      <c r="U89" s="158"/>
    </row>
    <row r="90" s="7" customFormat="1" ht="19.92" customHeight="1">
      <c r="B90" s="159"/>
      <c r="C90" s="160"/>
      <c r="D90" s="161" t="s">
        <v>104</v>
      </c>
      <c r="E90" s="160"/>
      <c r="F90" s="160"/>
      <c r="G90" s="160"/>
      <c r="H90" s="160"/>
      <c r="I90" s="160"/>
      <c r="J90" s="160"/>
      <c r="K90" s="160"/>
      <c r="L90" s="160"/>
      <c r="M90" s="160"/>
      <c r="N90" s="162">
        <f>N119</f>
        <v>8580.2380000000012</v>
      </c>
      <c r="O90" s="160"/>
      <c r="P90" s="160"/>
      <c r="Q90" s="160"/>
      <c r="R90" s="163"/>
      <c r="T90" s="164"/>
      <c r="U90" s="164"/>
    </row>
    <row r="91" s="7" customFormat="1" ht="19.92" customHeight="1">
      <c r="B91" s="159"/>
      <c r="C91" s="160"/>
      <c r="D91" s="161" t="s">
        <v>105</v>
      </c>
      <c r="E91" s="160"/>
      <c r="F91" s="160"/>
      <c r="G91" s="160"/>
      <c r="H91" s="160"/>
      <c r="I91" s="160"/>
      <c r="J91" s="160"/>
      <c r="K91" s="160"/>
      <c r="L91" s="160"/>
      <c r="M91" s="160"/>
      <c r="N91" s="162">
        <f>N146</f>
        <v>117.25400000000001</v>
      </c>
      <c r="O91" s="160"/>
      <c r="P91" s="160"/>
      <c r="Q91" s="160"/>
      <c r="R91" s="163"/>
      <c r="T91" s="164"/>
      <c r="U91" s="164"/>
    </row>
    <row r="92" s="7" customFormat="1" ht="19.92" customHeight="1">
      <c r="B92" s="159"/>
      <c r="C92" s="160"/>
      <c r="D92" s="161" t="s">
        <v>106</v>
      </c>
      <c r="E92" s="160"/>
      <c r="F92" s="160"/>
      <c r="G92" s="160"/>
      <c r="H92" s="160"/>
      <c r="I92" s="160"/>
      <c r="J92" s="160"/>
      <c r="K92" s="160"/>
      <c r="L92" s="160"/>
      <c r="M92" s="160"/>
      <c r="N92" s="162">
        <f>N160</f>
        <v>517.84799999999996</v>
      </c>
      <c r="O92" s="160"/>
      <c r="P92" s="160"/>
      <c r="Q92" s="160"/>
      <c r="R92" s="163"/>
      <c r="T92" s="164"/>
      <c r="U92" s="164"/>
    </row>
    <row r="93" s="7" customFormat="1" ht="19.92" customHeight="1">
      <c r="B93" s="159"/>
      <c r="C93" s="160"/>
      <c r="D93" s="161" t="s">
        <v>107</v>
      </c>
      <c r="E93" s="160"/>
      <c r="F93" s="160"/>
      <c r="G93" s="160"/>
      <c r="H93" s="160"/>
      <c r="I93" s="160"/>
      <c r="J93" s="160"/>
      <c r="K93" s="160"/>
      <c r="L93" s="160"/>
      <c r="M93" s="160"/>
      <c r="N93" s="162">
        <f>N166</f>
        <v>0</v>
      </c>
      <c r="O93" s="160"/>
      <c r="P93" s="160"/>
      <c r="Q93" s="160"/>
      <c r="R93" s="163"/>
      <c r="T93" s="164"/>
      <c r="U93" s="164"/>
    </row>
    <row r="94" s="7" customFormat="1" ht="19.92" customHeight="1">
      <c r="B94" s="159"/>
      <c r="C94" s="160"/>
      <c r="D94" s="161" t="s">
        <v>108</v>
      </c>
      <c r="E94" s="160"/>
      <c r="F94" s="160"/>
      <c r="G94" s="160"/>
      <c r="H94" s="160"/>
      <c r="I94" s="160"/>
      <c r="J94" s="160"/>
      <c r="K94" s="160"/>
      <c r="L94" s="160"/>
      <c r="M94" s="160"/>
      <c r="N94" s="162">
        <f>N168</f>
        <v>10874.971000000001</v>
      </c>
      <c r="O94" s="160"/>
      <c r="P94" s="160"/>
      <c r="Q94" s="160"/>
      <c r="R94" s="163"/>
      <c r="T94" s="164"/>
      <c r="U94" s="164"/>
    </row>
    <row r="95" s="7" customFormat="1" ht="19.92" customHeight="1">
      <c r="B95" s="159"/>
      <c r="C95" s="160"/>
      <c r="D95" s="161" t="s">
        <v>109</v>
      </c>
      <c r="E95" s="160"/>
      <c r="F95" s="160"/>
      <c r="G95" s="160"/>
      <c r="H95" s="160"/>
      <c r="I95" s="160"/>
      <c r="J95" s="160"/>
      <c r="K95" s="160"/>
      <c r="L95" s="160"/>
      <c r="M95" s="160"/>
      <c r="N95" s="162">
        <f>N194</f>
        <v>22.899999999999999</v>
      </c>
      <c r="O95" s="160"/>
      <c r="P95" s="160"/>
      <c r="Q95" s="160"/>
      <c r="R95" s="163"/>
      <c r="T95" s="164"/>
      <c r="U95" s="164"/>
    </row>
    <row r="96" s="7" customFormat="1" ht="19.92" customHeight="1">
      <c r="B96" s="159"/>
      <c r="C96" s="160"/>
      <c r="D96" s="161" t="s">
        <v>110</v>
      </c>
      <c r="E96" s="160"/>
      <c r="F96" s="160"/>
      <c r="G96" s="160"/>
      <c r="H96" s="160"/>
      <c r="I96" s="160"/>
      <c r="J96" s="160"/>
      <c r="K96" s="160"/>
      <c r="L96" s="160"/>
      <c r="M96" s="160"/>
      <c r="N96" s="162">
        <f>N196</f>
        <v>338.92500000000001</v>
      </c>
      <c r="O96" s="160"/>
      <c r="P96" s="160"/>
      <c r="Q96" s="160"/>
      <c r="R96" s="163"/>
      <c r="T96" s="164"/>
      <c r="U96" s="164"/>
    </row>
    <row r="97" s="1" customFormat="1" ht="21.84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3"/>
      <c r="T97" s="149"/>
      <c r="U97" s="149"/>
    </row>
    <row r="98" s="1" customFormat="1" ht="29.28" customHeight="1">
      <c r="B98" s="41"/>
      <c r="C98" s="151" t="s">
        <v>111</v>
      </c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152">
        <v>0</v>
      </c>
      <c r="O98" s="165"/>
      <c r="P98" s="165"/>
      <c r="Q98" s="165"/>
      <c r="R98" s="43"/>
      <c r="T98" s="166"/>
      <c r="U98" s="167" t="s">
        <v>39</v>
      </c>
    </row>
    <row r="99" s="1" customFormat="1" ht="18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3"/>
      <c r="T99" s="149"/>
      <c r="U99" s="149"/>
    </row>
    <row r="100" s="1" customFormat="1" ht="29.28" customHeight="1">
      <c r="B100" s="41"/>
      <c r="C100" s="130" t="s">
        <v>87</v>
      </c>
      <c r="D100" s="131"/>
      <c r="E100" s="131"/>
      <c r="F100" s="131"/>
      <c r="G100" s="131"/>
      <c r="H100" s="131"/>
      <c r="I100" s="131"/>
      <c r="J100" s="131"/>
      <c r="K100" s="131"/>
      <c r="L100" s="132">
        <f>ROUND(SUM(N88+N98),2)</f>
        <v>20452.139999999999</v>
      </c>
      <c r="M100" s="132"/>
      <c r="N100" s="132"/>
      <c r="O100" s="132"/>
      <c r="P100" s="132"/>
      <c r="Q100" s="132"/>
      <c r="R100" s="43"/>
      <c r="T100" s="149"/>
      <c r="U100" s="149"/>
    </row>
    <row r="101" s="1" customFormat="1" ht="6.96" customHeight="1">
      <c r="B101" s="70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2"/>
      <c r="T101" s="149"/>
      <c r="U101" s="149"/>
    </row>
    <row r="105" s="1" customFormat="1" ht="6.96" customHeight="1">
      <c r="B105" s="73"/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5"/>
    </row>
    <row r="106" s="1" customFormat="1" ht="36.96" customHeight="1">
      <c r="B106" s="41"/>
      <c r="C106" s="28" t="s">
        <v>112</v>
      </c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3"/>
    </row>
    <row r="107" s="1" customFormat="1" ht="6.96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3"/>
    </row>
    <row r="108" s="1" customFormat="1" ht="30" customHeight="1">
      <c r="B108" s="41"/>
      <c r="C108" s="36" t="s">
        <v>15</v>
      </c>
      <c r="D108" s="42"/>
      <c r="E108" s="42"/>
      <c r="F108" s="135" t="str">
        <f>F6</f>
        <v>Vybudovanie chodníka v súbehu s cestou III/1223 v obci Zemianske Podhradie</v>
      </c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42"/>
      <c r="R108" s="43"/>
    </row>
    <row r="109" s="1" customFormat="1" ht="36.96" customHeight="1">
      <c r="B109" s="41"/>
      <c r="C109" s="80" t="s">
        <v>94</v>
      </c>
      <c r="D109" s="42"/>
      <c r="E109" s="42"/>
      <c r="F109" s="82" t="str">
        <f>F7</f>
        <v>1 - SO 101 - Dažďová kanalizácia</v>
      </c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3"/>
    </row>
    <row r="110" s="1" customFormat="1" ht="6.96" customHeight="1"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3"/>
    </row>
    <row r="111" s="1" customFormat="1" ht="18" customHeight="1">
      <c r="B111" s="41"/>
      <c r="C111" s="36" t="s">
        <v>20</v>
      </c>
      <c r="D111" s="42"/>
      <c r="E111" s="42"/>
      <c r="F111" s="33" t="str">
        <f>F9</f>
        <v xml:space="preserve"> </v>
      </c>
      <c r="G111" s="42"/>
      <c r="H111" s="42"/>
      <c r="I111" s="42"/>
      <c r="J111" s="42"/>
      <c r="K111" s="36" t="s">
        <v>22</v>
      </c>
      <c r="L111" s="42"/>
      <c r="M111" s="85" t="str">
        <f>IF(O9="","",O9)</f>
        <v>16.11.2017</v>
      </c>
      <c r="N111" s="85"/>
      <c r="O111" s="85"/>
      <c r="P111" s="85"/>
      <c r="Q111" s="42"/>
      <c r="R111" s="43"/>
    </row>
    <row r="112" s="1" customFormat="1" ht="6.96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3"/>
    </row>
    <row r="113" s="1" customFormat="1">
      <c r="B113" s="41"/>
      <c r="C113" s="36" t="s">
        <v>24</v>
      </c>
      <c r="D113" s="42"/>
      <c r="E113" s="42"/>
      <c r="F113" s="33" t="str">
        <f>E12</f>
        <v>Obec Zemianske Podhradie</v>
      </c>
      <c r="G113" s="42"/>
      <c r="H113" s="42"/>
      <c r="I113" s="42"/>
      <c r="J113" s="42"/>
      <c r="K113" s="36" t="s">
        <v>29</v>
      </c>
      <c r="L113" s="42"/>
      <c r="M113" s="33" t="str">
        <f>E18</f>
        <v>TEVYS AQUA s.r.o. Trenčín</v>
      </c>
      <c r="N113" s="33"/>
      <c r="O113" s="33"/>
      <c r="P113" s="33"/>
      <c r="Q113" s="33"/>
      <c r="R113" s="43"/>
    </row>
    <row r="114" s="1" customFormat="1" ht="14.4" customHeight="1">
      <c r="B114" s="41"/>
      <c r="C114" s="36" t="s">
        <v>28</v>
      </c>
      <c r="D114" s="42"/>
      <c r="E114" s="42"/>
      <c r="F114" s="33" t="str">
        <f>IF(E15="","",E15)</f>
        <v xml:space="preserve"> </v>
      </c>
      <c r="G114" s="42"/>
      <c r="H114" s="42"/>
      <c r="I114" s="42"/>
      <c r="J114" s="42"/>
      <c r="K114" s="36" t="s">
        <v>33</v>
      </c>
      <c r="L114" s="42"/>
      <c r="M114" s="33" t="str">
        <f>E21</f>
        <v>Martinusová Katarína</v>
      </c>
      <c r="N114" s="33"/>
      <c r="O114" s="33"/>
      <c r="P114" s="33"/>
      <c r="Q114" s="33"/>
      <c r="R114" s="43"/>
    </row>
    <row r="115" s="1" customFormat="1" ht="10.32" customHeigh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3"/>
    </row>
    <row r="116" s="8" customFormat="1" ht="29.28" customHeight="1">
      <c r="B116" s="168"/>
      <c r="C116" s="169" t="s">
        <v>113</v>
      </c>
      <c r="D116" s="170" t="s">
        <v>114</v>
      </c>
      <c r="E116" s="170" t="s">
        <v>57</v>
      </c>
      <c r="F116" s="170" t="s">
        <v>115</v>
      </c>
      <c r="G116" s="170"/>
      <c r="H116" s="170"/>
      <c r="I116" s="170"/>
      <c r="J116" s="170" t="s">
        <v>116</v>
      </c>
      <c r="K116" s="170" t="s">
        <v>117</v>
      </c>
      <c r="L116" s="170" t="s">
        <v>118</v>
      </c>
      <c r="M116" s="170"/>
      <c r="N116" s="170" t="s">
        <v>100</v>
      </c>
      <c r="O116" s="170"/>
      <c r="P116" s="170"/>
      <c r="Q116" s="171"/>
      <c r="R116" s="172"/>
      <c r="T116" s="101" t="s">
        <v>119</v>
      </c>
      <c r="U116" s="102" t="s">
        <v>39</v>
      </c>
      <c r="V116" s="102" t="s">
        <v>120</v>
      </c>
      <c r="W116" s="102" t="s">
        <v>121</v>
      </c>
      <c r="X116" s="102" t="s">
        <v>122</v>
      </c>
      <c r="Y116" s="102" t="s">
        <v>123</v>
      </c>
      <c r="Z116" s="102" t="s">
        <v>124</v>
      </c>
      <c r="AA116" s="103" t="s">
        <v>125</v>
      </c>
    </row>
    <row r="117" s="1" customFormat="1" ht="29.28" customHeight="1">
      <c r="B117" s="41"/>
      <c r="C117" s="105" t="s">
        <v>96</v>
      </c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173">
        <f>BK117</f>
        <v>20452.136000000002</v>
      </c>
      <c r="O117" s="174"/>
      <c r="P117" s="174"/>
      <c r="Q117" s="174"/>
      <c r="R117" s="43"/>
      <c r="T117" s="104"/>
      <c r="U117" s="62"/>
      <c r="V117" s="62"/>
      <c r="W117" s="175">
        <f>W118</f>
        <v>342.5243893999999</v>
      </c>
      <c r="X117" s="62"/>
      <c r="Y117" s="175">
        <f>Y118</f>
        <v>128.33792425999999</v>
      </c>
      <c r="Z117" s="62"/>
      <c r="AA117" s="176">
        <f>AA118</f>
        <v>0</v>
      </c>
      <c r="AT117" s="23" t="s">
        <v>74</v>
      </c>
      <c r="AU117" s="23" t="s">
        <v>102</v>
      </c>
      <c r="BK117" s="177">
        <f>BK118</f>
        <v>20452.136000000002</v>
      </c>
    </row>
    <row r="118" s="9" customFormat="1" ht="37.44" customHeight="1">
      <c r="B118" s="178"/>
      <c r="C118" s="179"/>
      <c r="D118" s="180" t="s">
        <v>103</v>
      </c>
      <c r="E118" s="180"/>
      <c r="F118" s="180"/>
      <c r="G118" s="180"/>
      <c r="H118" s="180"/>
      <c r="I118" s="180"/>
      <c r="J118" s="180"/>
      <c r="K118" s="180"/>
      <c r="L118" s="180"/>
      <c r="M118" s="180"/>
      <c r="N118" s="181">
        <f>BK118</f>
        <v>20452.136000000002</v>
      </c>
      <c r="O118" s="182"/>
      <c r="P118" s="182"/>
      <c r="Q118" s="182"/>
      <c r="R118" s="183"/>
      <c r="T118" s="184"/>
      <c r="U118" s="179"/>
      <c r="V118" s="179"/>
      <c r="W118" s="185">
        <f>W119+W146+W160+W166+W168+W194+W196</f>
        <v>342.5243893999999</v>
      </c>
      <c r="X118" s="179"/>
      <c r="Y118" s="185">
        <f>Y119+Y146+Y160+Y166+Y168+Y194+Y196</f>
        <v>128.33792425999999</v>
      </c>
      <c r="Z118" s="179"/>
      <c r="AA118" s="186">
        <f>AA119+AA146+AA160+AA166+AA168+AA194+AA196</f>
        <v>0</v>
      </c>
      <c r="AR118" s="187" t="s">
        <v>81</v>
      </c>
      <c r="AT118" s="188" t="s">
        <v>74</v>
      </c>
      <c r="AU118" s="188" t="s">
        <v>75</v>
      </c>
      <c r="AY118" s="187" t="s">
        <v>126</v>
      </c>
      <c r="BK118" s="189">
        <f>BK119+BK146+BK160+BK166+BK168+BK194+BK196</f>
        <v>20452.136000000002</v>
      </c>
    </row>
    <row r="119" s="9" customFormat="1" ht="19.92" customHeight="1">
      <c r="B119" s="178"/>
      <c r="C119" s="179"/>
      <c r="D119" s="190" t="s">
        <v>104</v>
      </c>
      <c r="E119" s="190"/>
      <c r="F119" s="190"/>
      <c r="G119" s="190"/>
      <c r="H119" s="190"/>
      <c r="I119" s="190"/>
      <c r="J119" s="190"/>
      <c r="K119" s="190"/>
      <c r="L119" s="190"/>
      <c r="M119" s="190"/>
      <c r="N119" s="191">
        <f>BK119</f>
        <v>8580.2380000000012</v>
      </c>
      <c r="O119" s="192"/>
      <c r="P119" s="192"/>
      <c r="Q119" s="192"/>
      <c r="R119" s="183"/>
      <c r="T119" s="184"/>
      <c r="U119" s="179"/>
      <c r="V119" s="179"/>
      <c r="W119" s="185">
        <f>SUM(W120:W145)</f>
        <v>218.67406939999995</v>
      </c>
      <c r="X119" s="179"/>
      <c r="Y119" s="185">
        <f>SUM(Y120:Y145)</f>
        <v>120.67586999999999</v>
      </c>
      <c r="Z119" s="179"/>
      <c r="AA119" s="186">
        <f>SUM(AA120:AA145)</f>
        <v>0</v>
      </c>
      <c r="AR119" s="187" t="s">
        <v>81</v>
      </c>
      <c r="AT119" s="188" t="s">
        <v>74</v>
      </c>
      <c r="AU119" s="188" t="s">
        <v>81</v>
      </c>
      <c r="AY119" s="187" t="s">
        <v>126</v>
      </c>
      <c r="BK119" s="189">
        <f>SUM(BK120:BK145)</f>
        <v>8580.2380000000012</v>
      </c>
    </row>
    <row r="120" s="1" customFormat="1" ht="25.5" customHeight="1">
      <c r="B120" s="41"/>
      <c r="C120" s="193" t="s">
        <v>81</v>
      </c>
      <c r="D120" s="193" t="s">
        <v>127</v>
      </c>
      <c r="E120" s="194" t="s">
        <v>128</v>
      </c>
      <c r="F120" s="195" t="s">
        <v>129</v>
      </c>
      <c r="G120" s="195"/>
      <c r="H120" s="195"/>
      <c r="I120" s="195"/>
      <c r="J120" s="196" t="s">
        <v>130</v>
      </c>
      <c r="K120" s="197">
        <v>187.08099999999999</v>
      </c>
      <c r="L120" s="197">
        <v>8.0269999999999992</v>
      </c>
      <c r="M120" s="197"/>
      <c r="N120" s="197">
        <f>ROUND(L120*K120,3)</f>
        <v>1501.6990000000001</v>
      </c>
      <c r="O120" s="197"/>
      <c r="P120" s="197"/>
      <c r="Q120" s="197"/>
      <c r="R120" s="43"/>
      <c r="T120" s="198" t="s">
        <v>18</v>
      </c>
      <c r="U120" s="51" t="s">
        <v>42</v>
      </c>
      <c r="V120" s="199">
        <v>0.81100000000000005</v>
      </c>
      <c r="W120" s="199">
        <f>V120*K120</f>
        <v>151.722691</v>
      </c>
      <c r="X120" s="199">
        <v>0</v>
      </c>
      <c r="Y120" s="199">
        <f>X120*K120</f>
        <v>0</v>
      </c>
      <c r="Z120" s="199">
        <v>0</v>
      </c>
      <c r="AA120" s="200">
        <f>Z120*K120</f>
        <v>0</v>
      </c>
      <c r="AR120" s="23" t="s">
        <v>131</v>
      </c>
      <c r="AT120" s="23" t="s">
        <v>127</v>
      </c>
      <c r="AU120" s="23" t="s">
        <v>132</v>
      </c>
      <c r="AY120" s="23" t="s">
        <v>126</v>
      </c>
      <c r="BE120" s="201">
        <f>IF(U120="základná",N120,0)</f>
        <v>0</v>
      </c>
      <c r="BF120" s="201">
        <f>IF(U120="znížená",N120,0)</f>
        <v>1501.6990000000001</v>
      </c>
      <c r="BG120" s="201">
        <f>IF(U120="zákl. prenesená",N120,0)</f>
        <v>0</v>
      </c>
      <c r="BH120" s="201">
        <f>IF(U120="zníž. prenesená",N120,0)</f>
        <v>0</v>
      </c>
      <c r="BI120" s="201">
        <f>IF(U120="nulová",N120,0)</f>
        <v>0</v>
      </c>
      <c r="BJ120" s="23" t="s">
        <v>132</v>
      </c>
      <c r="BK120" s="202">
        <f>ROUND(L120*K120,3)</f>
        <v>1501.6990000000001</v>
      </c>
      <c r="BL120" s="23" t="s">
        <v>131</v>
      </c>
      <c r="BM120" s="23" t="s">
        <v>133</v>
      </c>
    </row>
    <row r="121" s="10" customFormat="1" ht="16.5" customHeight="1">
      <c r="B121" s="203"/>
      <c r="C121" s="204"/>
      <c r="D121" s="204"/>
      <c r="E121" s="205" t="s">
        <v>18</v>
      </c>
      <c r="F121" s="206" t="s">
        <v>134</v>
      </c>
      <c r="G121" s="207"/>
      <c r="H121" s="207"/>
      <c r="I121" s="207"/>
      <c r="J121" s="204"/>
      <c r="K121" s="208">
        <v>182.28100000000001</v>
      </c>
      <c r="L121" s="204"/>
      <c r="M121" s="204"/>
      <c r="N121" s="204"/>
      <c r="O121" s="204"/>
      <c r="P121" s="204"/>
      <c r="Q121" s="204"/>
      <c r="R121" s="209"/>
      <c r="T121" s="210"/>
      <c r="U121" s="204"/>
      <c r="V121" s="204"/>
      <c r="W121" s="204"/>
      <c r="X121" s="204"/>
      <c r="Y121" s="204"/>
      <c r="Z121" s="204"/>
      <c r="AA121" s="211"/>
      <c r="AT121" s="212" t="s">
        <v>135</v>
      </c>
      <c r="AU121" s="212" t="s">
        <v>132</v>
      </c>
      <c r="AV121" s="10" t="s">
        <v>132</v>
      </c>
      <c r="AW121" s="10" t="s">
        <v>31</v>
      </c>
      <c r="AX121" s="10" t="s">
        <v>75</v>
      </c>
      <c r="AY121" s="212" t="s">
        <v>126</v>
      </c>
    </row>
    <row r="122" s="11" customFormat="1" ht="16.5" customHeight="1">
      <c r="B122" s="213"/>
      <c r="C122" s="214"/>
      <c r="D122" s="214"/>
      <c r="E122" s="215" t="s">
        <v>18</v>
      </c>
      <c r="F122" s="216" t="s">
        <v>136</v>
      </c>
      <c r="G122" s="214"/>
      <c r="H122" s="214"/>
      <c r="I122" s="214"/>
      <c r="J122" s="214"/>
      <c r="K122" s="215" t="s">
        <v>18</v>
      </c>
      <c r="L122" s="214"/>
      <c r="M122" s="214"/>
      <c r="N122" s="214"/>
      <c r="O122" s="214"/>
      <c r="P122" s="214"/>
      <c r="Q122" s="214"/>
      <c r="R122" s="217"/>
      <c r="T122" s="218"/>
      <c r="U122" s="214"/>
      <c r="V122" s="214"/>
      <c r="W122" s="214"/>
      <c r="X122" s="214"/>
      <c r="Y122" s="214"/>
      <c r="Z122" s="214"/>
      <c r="AA122" s="219"/>
      <c r="AT122" s="220" t="s">
        <v>135</v>
      </c>
      <c r="AU122" s="220" t="s">
        <v>132</v>
      </c>
      <c r="AV122" s="11" t="s">
        <v>81</v>
      </c>
      <c r="AW122" s="11" t="s">
        <v>31</v>
      </c>
      <c r="AX122" s="11" t="s">
        <v>75</v>
      </c>
      <c r="AY122" s="220" t="s">
        <v>126</v>
      </c>
    </row>
    <row r="123" s="10" customFormat="1" ht="16.5" customHeight="1">
      <c r="B123" s="203"/>
      <c r="C123" s="204"/>
      <c r="D123" s="204"/>
      <c r="E123" s="205" t="s">
        <v>18</v>
      </c>
      <c r="F123" s="221" t="s">
        <v>137</v>
      </c>
      <c r="G123" s="204"/>
      <c r="H123" s="204"/>
      <c r="I123" s="204"/>
      <c r="J123" s="204"/>
      <c r="K123" s="208">
        <v>4.7999999999999998</v>
      </c>
      <c r="L123" s="204"/>
      <c r="M123" s="204"/>
      <c r="N123" s="204"/>
      <c r="O123" s="204"/>
      <c r="P123" s="204"/>
      <c r="Q123" s="204"/>
      <c r="R123" s="209"/>
      <c r="T123" s="210"/>
      <c r="U123" s="204"/>
      <c r="V123" s="204"/>
      <c r="W123" s="204"/>
      <c r="X123" s="204"/>
      <c r="Y123" s="204"/>
      <c r="Z123" s="204"/>
      <c r="AA123" s="211"/>
      <c r="AT123" s="212" t="s">
        <v>135</v>
      </c>
      <c r="AU123" s="212" t="s">
        <v>132</v>
      </c>
      <c r="AV123" s="10" t="s">
        <v>132</v>
      </c>
      <c r="AW123" s="10" t="s">
        <v>31</v>
      </c>
      <c r="AX123" s="10" t="s">
        <v>75</v>
      </c>
      <c r="AY123" s="212" t="s">
        <v>126</v>
      </c>
    </row>
    <row r="124" s="12" customFormat="1" ht="16.5" customHeight="1">
      <c r="B124" s="222"/>
      <c r="C124" s="223"/>
      <c r="D124" s="223"/>
      <c r="E124" s="224" t="s">
        <v>18</v>
      </c>
      <c r="F124" s="225" t="s">
        <v>138</v>
      </c>
      <c r="G124" s="223"/>
      <c r="H124" s="223"/>
      <c r="I124" s="223"/>
      <c r="J124" s="223"/>
      <c r="K124" s="226">
        <v>187.08099999999999</v>
      </c>
      <c r="L124" s="223"/>
      <c r="M124" s="223"/>
      <c r="N124" s="223"/>
      <c r="O124" s="223"/>
      <c r="P124" s="223"/>
      <c r="Q124" s="223"/>
      <c r="R124" s="227"/>
      <c r="T124" s="228"/>
      <c r="U124" s="223"/>
      <c r="V124" s="223"/>
      <c r="W124" s="223"/>
      <c r="X124" s="223"/>
      <c r="Y124" s="223"/>
      <c r="Z124" s="223"/>
      <c r="AA124" s="229"/>
      <c r="AT124" s="230" t="s">
        <v>135</v>
      </c>
      <c r="AU124" s="230" t="s">
        <v>132</v>
      </c>
      <c r="AV124" s="12" t="s">
        <v>131</v>
      </c>
      <c r="AW124" s="12" t="s">
        <v>31</v>
      </c>
      <c r="AX124" s="12" t="s">
        <v>81</v>
      </c>
      <c r="AY124" s="230" t="s">
        <v>126</v>
      </c>
    </row>
    <row r="125" s="1" customFormat="1" ht="51" customHeight="1">
      <c r="B125" s="41"/>
      <c r="C125" s="193" t="s">
        <v>132</v>
      </c>
      <c r="D125" s="193" t="s">
        <v>127</v>
      </c>
      <c r="E125" s="194" t="s">
        <v>139</v>
      </c>
      <c r="F125" s="195" t="s">
        <v>140</v>
      </c>
      <c r="G125" s="195"/>
      <c r="H125" s="195"/>
      <c r="I125" s="195"/>
      <c r="J125" s="196" t="s">
        <v>130</v>
      </c>
      <c r="K125" s="197">
        <v>187.08099999999999</v>
      </c>
      <c r="L125" s="197">
        <v>0.83099999999999996</v>
      </c>
      <c r="M125" s="197"/>
      <c r="N125" s="197">
        <f>ROUND(L125*K125,3)</f>
        <v>155.464</v>
      </c>
      <c r="O125" s="197"/>
      <c r="P125" s="197"/>
      <c r="Q125" s="197"/>
      <c r="R125" s="43"/>
      <c r="T125" s="198" t="s">
        <v>18</v>
      </c>
      <c r="U125" s="51" t="s">
        <v>42</v>
      </c>
      <c r="V125" s="199">
        <v>0.080000000000000002</v>
      </c>
      <c r="W125" s="199">
        <f>V125*K125</f>
        <v>14.966479999999999</v>
      </c>
      <c r="X125" s="199">
        <v>0</v>
      </c>
      <c r="Y125" s="199">
        <f>X125*K125</f>
        <v>0</v>
      </c>
      <c r="Z125" s="199">
        <v>0</v>
      </c>
      <c r="AA125" s="200">
        <f>Z125*K125</f>
        <v>0</v>
      </c>
      <c r="AR125" s="23" t="s">
        <v>131</v>
      </c>
      <c r="AT125" s="23" t="s">
        <v>127</v>
      </c>
      <c r="AU125" s="23" t="s">
        <v>132</v>
      </c>
      <c r="AY125" s="23" t="s">
        <v>126</v>
      </c>
      <c r="BE125" s="201">
        <f>IF(U125="základná",N125,0)</f>
        <v>0</v>
      </c>
      <c r="BF125" s="201">
        <f>IF(U125="znížená",N125,0)</f>
        <v>155.464</v>
      </c>
      <c r="BG125" s="201">
        <f>IF(U125="zákl. prenesená",N125,0)</f>
        <v>0</v>
      </c>
      <c r="BH125" s="201">
        <f>IF(U125="zníž. prenesená",N125,0)</f>
        <v>0</v>
      </c>
      <c r="BI125" s="201">
        <f>IF(U125="nulová",N125,0)</f>
        <v>0</v>
      </c>
      <c r="BJ125" s="23" t="s">
        <v>132</v>
      </c>
      <c r="BK125" s="202">
        <f>ROUND(L125*K125,3)</f>
        <v>155.464</v>
      </c>
      <c r="BL125" s="23" t="s">
        <v>131</v>
      </c>
      <c r="BM125" s="23" t="s">
        <v>141</v>
      </c>
    </row>
    <row r="126" s="1" customFormat="1" ht="51" customHeight="1">
      <c r="B126" s="41"/>
      <c r="C126" s="193" t="s">
        <v>142</v>
      </c>
      <c r="D126" s="193" t="s">
        <v>127</v>
      </c>
      <c r="E126" s="194" t="s">
        <v>143</v>
      </c>
      <c r="F126" s="195" t="s">
        <v>144</v>
      </c>
      <c r="G126" s="195"/>
      <c r="H126" s="195"/>
      <c r="I126" s="195"/>
      <c r="J126" s="196" t="s">
        <v>130</v>
      </c>
      <c r="K126" s="197">
        <v>187.08099999999999</v>
      </c>
      <c r="L126" s="197">
        <v>3.0579999999999998</v>
      </c>
      <c r="M126" s="197"/>
      <c r="N126" s="197">
        <f>ROUND(L126*K126,3)</f>
        <v>572.09400000000005</v>
      </c>
      <c r="O126" s="197"/>
      <c r="P126" s="197"/>
      <c r="Q126" s="197"/>
      <c r="R126" s="43"/>
      <c r="T126" s="198" t="s">
        <v>18</v>
      </c>
      <c r="U126" s="51" t="s">
        <v>42</v>
      </c>
      <c r="V126" s="199">
        <v>0.054399999999999997</v>
      </c>
      <c r="W126" s="199">
        <f>V126*K126</f>
        <v>10.177206399999999</v>
      </c>
      <c r="X126" s="199">
        <v>0</v>
      </c>
      <c r="Y126" s="199">
        <f>X126*K126</f>
        <v>0</v>
      </c>
      <c r="Z126" s="199">
        <v>0</v>
      </c>
      <c r="AA126" s="200">
        <f>Z126*K126</f>
        <v>0</v>
      </c>
      <c r="AR126" s="23" t="s">
        <v>131</v>
      </c>
      <c r="AT126" s="23" t="s">
        <v>127</v>
      </c>
      <c r="AU126" s="23" t="s">
        <v>132</v>
      </c>
      <c r="AY126" s="23" t="s">
        <v>126</v>
      </c>
      <c r="BE126" s="201">
        <f>IF(U126="základná",N126,0)</f>
        <v>0</v>
      </c>
      <c r="BF126" s="201">
        <f>IF(U126="znížená",N126,0)</f>
        <v>572.09400000000005</v>
      </c>
      <c r="BG126" s="201">
        <f>IF(U126="zákl. prenesená",N126,0)</f>
        <v>0</v>
      </c>
      <c r="BH126" s="201">
        <f>IF(U126="zníž. prenesená",N126,0)</f>
        <v>0</v>
      </c>
      <c r="BI126" s="201">
        <f>IF(U126="nulová",N126,0)</f>
        <v>0</v>
      </c>
      <c r="BJ126" s="23" t="s">
        <v>132</v>
      </c>
      <c r="BK126" s="202">
        <f>ROUND(L126*K126,3)</f>
        <v>572.09400000000005</v>
      </c>
      <c r="BL126" s="23" t="s">
        <v>131</v>
      </c>
      <c r="BM126" s="23" t="s">
        <v>145</v>
      </c>
    </row>
    <row r="127" s="1" customFormat="1" ht="51" customHeight="1">
      <c r="B127" s="41"/>
      <c r="C127" s="193" t="s">
        <v>131</v>
      </c>
      <c r="D127" s="193" t="s">
        <v>127</v>
      </c>
      <c r="E127" s="194" t="s">
        <v>146</v>
      </c>
      <c r="F127" s="195" t="s">
        <v>147</v>
      </c>
      <c r="G127" s="195"/>
      <c r="H127" s="195"/>
      <c r="I127" s="195"/>
      <c r="J127" s="196" t="s">
        <v>130</v>
      </c>
      <c r="K127" s="197">
        <v>1309.567</v>
      </c>
      <c r="L127" s="197">
        <v>0.28899999999999998</v>
      </c>
      <c r="M127" s="197"/>
      <c r="N127" s="197">
        <f>ROUND(L127*K127,3)</f>
        <v>378.46499999999998</v>
      </c>
      <c r="O127" s="197"/>
      <c r="P127" s="197"/>
      <c r="Q127" s="197"/>
      <c r="R127" s="43"/>
      <c r="T127" s="198" t="s">
        <v>18</v>
      </c>
      <c r="U127" s="51" t="s">
        <v>42</v>
      </c>
      <c r="V127" s="199">
        <v>0.0050000000000000001</v>
      </c>
      <c r="W127" s="199">
        <f>V127*K127</f>
        <v>6.5478350000000001</v>
      </c>
      <c r="X127" s="199">
        <v>0</v>
      </c>
      <c r="Y127" s="199">
        <f>X127*K127</f>
        <v>0</v>
      </c>
      <c r="Z127" s="199">
        <v>0</v>
      </c>
      <c r="AA127" s="200">
        <f>Z127*K127</f>
        <v>0</v>
      </c>
      <c r="AR127" s="23" t="s">
        <v>131</v>
      </c>
      <c r="AT127" s="23" t="s">
        <v>127</v>
      </c>
      <c r="AU127" s="23" t="s">
        <v>132</v>
      </c>
      <c r="AY127" s="23" t="s">
        <v>126</v>
      </c>
      <c r="BE127" s="201">
        <f>IF(U127="základná",N127,0)</f>
        <v>0</v>
      </c>
      <c r="BF127" s="201">
        <f>IF(U127="znížená",N127,0)</f>
        <v>378.46499999999998</v>
      </c>
      <c r="BG127" s="201">
        <f>IF(U127="zákl. prenesená",N127,0)</f>
        <v>0</v>
      </c>
      <c r="BH127" s="201">
        <f>IF(U127="zníž. prenesená",N127,0)</f>
        <v>0</v>
      </c>
      <c r="BI127" s="201">
        <f>IF(U127="nulová",N127,0)</f>
        <v>0</v>
      </c>
      <c r="BJ127" s="23" t="s">
        <v>132</v>
      </c>
      <c r="BK127" s="202">
        <f>ROUND(L127*K127,3)</f>
        <v>378.46499999999998</v>
      </c>
      <c r="BL127" s="23" t="s">
        <v>131</v>
      </c>
      <c r="BM127" s="23" t="s">
        <v>148</v>
      </c>
    </row>
    <row r="128" s="11" customFormat="1" ht="16.5" customHeight="1">
      <c r="B128" s="213"/>
      <c r="C128" s="214"/>
      <c r="D128" s="214"/>
      <c r="E128" s="215" t="s">
        <v>18</v>
      </c>
      <c r="F128" s="231" t="s">
        <v>149</v>
      </c>
      <c r="G128" s="232"/>
      <c r="H128" s="232"/>
      <c r="I128" s="232"/>
      <c r="J128" s="214"/>
      <c r="K128" s="215" t="s">
        <v>18</v>
      </c>
      <c r="L128" s="214"/>
      <c r="M128" s="214"/>
      <c r="N128" s="214"/>
      <c r="O128" s="214"/>
      <c r="P128" s="214"/>
      <c r="Q128" s="214"/>
      <c r="R128" s="217"/>
      <c r="T128" s="218"/>
      <c r="U128" s="214"/>
      <c r="V128" s="214"/>
      <c r="W128" s="214"/>
      <c r="X128" s="214"/>
      <c r="Y128" s="214"/>
      <c r="Z128" s="214"/>
      <c r="AA128" s="219"/>
      <c r="AT128" s="220" t="s">
        <v>135</v>
      </c>
      <c r="AU128" s="220" t="s">
        <v>132</v>
      </c>
      <c r="AV128" s="11" t="s">
        <v>81</v>
      </c>
      <c r="AW128" s="11" t="s">
        <v>31</v>
      </c>
      <c r="AX128" s="11" t="s">
        <v>75</v>
      </c>
      <c r="AY128" s="220" t="s">
        <v>126</v>
      </c>
    </row>
    <row r="129" s="10" customFormat="1" ht="16.5" customHeight="1">
      <c r="B129" s="203"/>
      <c r="C129" s="204"/>
      <c r="D129" s="204"/>
      <c r="E129" s="205" t="s">
        <v>18</v>
      </c>
      <c r="F129" s="221" t="s">
        <v>150</v>
      </c>
      <c r="G129" s="204"/>
      <c r="H129" s="204"/>
      <c r="I129" s="204"/>
      <c r="J129" s="204"/>
      <c r="K129" s="208">
        <v>1309.567</v>
      </c>
      <c r="L129" s="204"/>
      <c r="M129" s="204"/>
      <c r="N129" s="204"/>
      <c r="O129" s="204"/>
      <c r="P129" s="204"/>
      <c r="Q129" s="204"/>
      <c r="R129" s="209"/>
      <c r="T129" s="210"/>
      <c r="U129" s="204"/>
      <c r="V129" s="204"/>
      <c r="W129" s="204"/>
      <c r="X129" s="204"/>
      <c r="Y129" s="204"/>
      <c r="Z129" s="204"/>
      <c r="AA129" s="211"/>
      <c r="AT129" s="212" t="s">
        <v>135</v>
      </c>
      <c r="AU129" s="212" t="s">
        <v>132</v>
      </c>
      <c r="AV129" s="10" t="s">
        <v>132</v>
      </c>
      <c r="AW129" s="10" t="s">
        <v>31</v>
      </c>
      <c r="AX129" s="10" t="s">
        <v>81</v>
      </c>
      <c r="AY129" s="212" t="s">
        <v>126</v>
      </c>
    </row>
    <row r="130" s="1" customFormat="1" ht="25.5" customHeight="1">
      <c r="B130" s="41"/>
      <c r="C130" s="193" t="s">
        <v>151</v>
      </c>
      <c r="D130" s="193" t="s">
        <v>127</v>
      </c>
      <c r="E130" s="194" t="s">
        <v>152</v>
      </c>
      <c r="F130" s="195" t="s">
        <v>153</v>
      </c>
      <c r="G130" s="195"/>
      <c r="H130" s="195"/>
      <c r="I130" s="195"/>
      <c r="J130" s="196" t="s">
        <v>130</v>
      </c>
      <c r="K130" s="197">
        <v>187.08099999999999</v>
      </c>
      <c r="L130" s="197">
        <v>1.7849999999999999</v>
      </c>
      <c r="M130" s="197"/>
      <c r="N130" s="197">
        <f>ROUND(L130*K130,3)</f>
        <v>333.94</v>
      </c>
      <c r="O130" s="197"/>
      <c r="P130" s="197"/>
      <c r="Q130" s="197"/>
      <c r="R130" s="43"/>
      <c r="T130" s="198" t="s">
        <v>18</v>
      </c>
      <c r="U130" s="51" t="s">
        <v>42</v>
      </c>
      <c r="V130" s="199">
        <v>0.086999999999999994</v>
      </c>
      <c r="W130" s="199">
        <f>V130*K130</f>
        <v>16.276046999999998</v>
      </c>
      <c r="X130" s="199">
        <v>0</v>
      </c>
      <c r="Y130" s="199">
        <f>X130*K130</f>
        <v>0</v>
      </c>
      <c r="Z130" s="199">
        <v>0</v>
      </c>
      <c r="AA130" s="200">
        <f>Z130*K130</f>
        <v>0</v>
      </c>
      <c r="AR130" s="23" t="s">
        <v>131</v>
      </c>
      <c r="AT130" s="23" t="s">
        <v>127</v>
      </c>
      <c r="AU130" s="23" t="s">
        <v>132</v>
      </c>
      <c r="AY130" s="23" t="s">
        <v>126</v>
      </c>
      <c r="BE130" s="201">
        <f>IF(U130="základná",N130,0)</f>
        <v>0</v>
      </c>
      <c r="BF130" s="201">
        <f>IF(U130="znížená",N130,0)</f>
        <v>333.94</v>
      </c>
      <c r="BG130" s="201">
        <f>IF(U130="zákl. prenesená",N130,0)</f>
        <v>0</v>
      </c>
      <c r="BH130" s="201">
        <f>IF(U130="zníž. prenesená",N130,0)</f>
        <v>0</v>
      </c>
      <c r="BI130" s="201">
        <f>IF(U130="nulová",N130,0)</f>
        <v>0</v>
      </c>
      <c r="BJ130" s="23" t="s">
        <v>132</v>
      </c>
      <c r="BK130" s="202">
        <f>ROUND(L130*K130,3)</f>
        <v>333.94</v>
      </c>
      <c r="BL130" s="23" t="s">
        <v>131</v>
      </c>
      <c r="BM130" s="23" t="s">
        <v>154</v>
      </c>
    </row>
    <row r="131" s="1" customFormat="1" ht="25.5" customHeight="1">
      <c r="B131" s="41"/>
      <c r="C131" s="193" t="s">
        <v>155</v>
      </c>
      <c r="D131" s="193" t="s">
        <v>127</v>
      </c>
      <c r="E131" s="194" t="s">
        <v>156</v>
      </c>
      <c r="F131" s="195" t="s">
        <v>157</v>
      </c>
      <c r="G131" s="195"/>
      <c r="H131" s="195"/>
      <c r="I131" s="195"/>
      <c r="J131" s="196" t="s">
        <v>130</v>
      </c>
      <c r="K131" s="197">
        <v>187.08099999999999</v>
      </c>
      <c r="L131" s="197">
        <v>0.65800000000000003</v>
      </c>
      <c r="M131" s="197"/>
      <c r="N131" s="197">
        <f>ROUND(L131*K131,3)</f>
        <v>123.099</v>
      </c>
      <c r="O131" s="197"/>
      <c r="P131" s="197"/>
      <c r="Q131" s="197"/>
      <c r="R131" s="43"/>
      <c r="T131" s="198" t="s">
        <v>18</v>
      </c>
      <c r="U131" s="51" t="s">
        <v>42</v>
      </c>
      <c r="V131" s="199">
        <v>0.0080000000000000002</v>
      </c>
      <c r="W131" s="199">
        <f>V131*K131</f>
        <v>1.496648</v>
      </c>
      <c r="X131" s="199">
        <v>0</v>
      </c>
      <c r="Y131" s="199">
        <f>X131*K131</f>
        <v>0</v>
      </c>
      <c r="Z131" s="199">
        <v>0</v>
      </c>
      <c r="AA131" s="200">
        <f>Z131*K131</f>
        <v>0</v>
      </c>
      <c r="AR131" s="23" t="s">
        <v>131</v>
      </c>
      <c r="AT131" s="23" t="s">
        <v>127</v>
      </c>
      <c r="AU131" s="23" t="s">
        <v>132</v>
      </c>
      <c r="AY131" s="23" t="s">
        <v>126</v>
      </c>
      <c r="BE131" s="201">
        <f>IF(U131="základná",N131,0)</f>
        <v>0</v>
      </c>
      <c r="BF131" s="201">
        <f>IF(U131="znížená",N131,0)</f>
        <v>123.099</v>
      </c>
      <c r="BG131" s="201">
        <f>IF(U131="zákl. prenesená",N131,0)</f>
        <v>0</v>
      </c>
      <c r="BH131" s="201">
        <f>IF(U131="zníž. prenesená",N131,0)</f>
        <v>0</v>
      </c>
      <c r="BI131" s="201">
        <f>IF(U131="nulová",N131,0)</f>
        <v>0</v>
      </c>
      <c r="BJ131" s="23" t="s">
        <v>132</v>
      </c>
      <c r="BK131" s="202">
        <f>ROUND(L131*K131,3)</f>
        <v>123.099</v>
      </c>
      <c r="BL131" s="23" t="s">
        <v>131</v>
      </c>
      <c r="BM131" s="23" t="s">
        <v>158</v>
      </c>
    </row>
    <row r="132" s="1" customFormat="1" ht="25.5" customHeight="1">
      <c r="B132" s="41"/>
      <c r="C132" s="193" t="s">
        <v>159</v>
      </c>
      <c r="D132" s="193" t="s">
        <v>127</v>
      </c>
      <c r="E132" s="194" t="s">
        <v>160</v>
      </c>
      <c r="F132" s="195" t="s">
        <v>161</v>
      </c>
      <c r="G132" s="195"/>
      <c r="H132" s="195"/>
      <c r="I132" s="195"/>
      <c r="J132" s="196" t="s">
        <v>162</v>
      </c>
      <c r="K132" s="197">
        <v>318.03800000000001</v>
      </c>
      <c r="L132" s="197">
        <v>5</v>
      </c>
      <c r="M132" s="197"/>
      <c r="N132" s="197">
        <f>ROUND(L132*K132,3)</f>
        <v>1590.1900000000001</v>
      </c>
      <c r="O132" s="197"/>
      <c r="P132" s="197"/>
      <c r="Q132" s="197"/>
      <c r="R132" s="43"/>
      <c r="T132" s="198" t="s">
        <v>18</v>
      </c>
      <c r="U132" s="51" t="s">
        <v>42</v>
      </c>
      <c r="V132" s="199">
        <v>0</v>
      </c>
      <c r="W132" s="199">
        <f>V132*K132</f>
        <v>0</v>
      </c>
      <c r="X132" s="199">
        <v>0</v>
      </c>
      <c r="Y132" s="199">
        <f>X132*K132</f>
        <v>0</v>
      </c>
      <c r="Z132" s="199">
        <v>0</v>
      </c>
      <c r="AA132" s="200">
        <f>Z132*K132</f>
        <v>0</v>
      </c>
      <c r="AR132" s="23" t="s">
        <v>131</v>
      </c>
      <c r="AT132" s="23" t="s">
        <v>127</v>
      </c>
      <c r="AU132" s="23" t="s">
        <v>132</v>
      </c>
      <c r="AY132" s="23" t="s">
        <v>126</v>
      </c>
      <c r="BE132" s="201">
        <f>IF(U132="základná",N132,0)</f>
        <v>0</v>
      </c>
      <c r="BF132" s="201">
        <f>IF(U132="znížená",N132,0)</f>
        <v>1590.1900000000001</v>
      </c>
      <c r="BG132" s="201">
        <f>IF(U132="zákl. prenesená",N132,0)</f>
        <v>0</v>
      </c>
      <c r="BH132" s="201">
        <f>IF(U132="zníž. prenesená",N132,0)</f>
        <v>0</v>
      </c>
      <c r="BI132" s="201">
        <f>IF(U132="nulová",N132,0)</f>
        <v>0</v>
      </c>
      <c r="BJ132" s="23" t="s">
        <v>132</v>
      </c>
      <c r="BK132" s="202">
        <f>ROUND(L132*K132,3)</f>
        <v>1590.1900000000001</v>
      </c>
      <c r="BL132" s="23" t="s">
        <v>131</v>
      </c>
      <c r="BM132" s="23" t="s">
        <v>163</v>
      </c>
    </row>
    <row r="133" s="10" customFormat="1" ht="16.5" customHeight="1">
      <c r="B133" s="203"/>
      <c r="C133" s="204"/>
      <c r="D133" s="204"/>
      <c r="E133" s="205" t="s">
        <v>18</v>
      </c>
      <c r="F133" s="206" t="s">
        <v>164</v>
      </c>
      <c r="G133" s="207"/>
      <c r="H133" s="207"/>
      <c r="I133" s="207"/>
      <c r="J133" s="204"/>
      <c r="K133" s="208">
        <v>318.03800000000001</v>
      </c>
      <c r="L133" s="204"/>
      <c r="M133" s="204"/>
      <c r="N133" s="204"/>
      <c r="O133" s="204"/>
      <c r="P133" s="204"/>
      <c r="Q133" s="204"/>
      <c r="R133" s="209"/>
      <c r="T133" s="210"/>
      <c r="U133" s="204"/>
      <c r="V133" s="204"/>
      <c r="W133" s="204"/>
      <c r="X133" s="204"/>
      <c r="Y133" s="204"/>
      <c r="Z133" s="204"/>
      <c r="AA133" s="211"/>
      <c r="AT133" s="212" t="s">
        <v>135</v>
      </c>
      <c r="AU133" s="212" t="s">
        <v>132</v>
      </c>
      <c r="AV133" s="10" t="s">
        <v>132</v>
      </c>
      <c r="AW133" s="10" t="s">
        <v>31</v>
      </c>
      <c r="AX133" s="10" t="s">
        <v>81</v>
      </c>
      <c r="AY133" s="212" t="s">
        <v>126</v>
      </c>
    </row>
    <row r="134" s="1" customFormat="1" ht="38.25" customHeight="1">
      <c r="B134" s="41"/>
      <c r="C134" s="193" t="s">
        <v>165</v>
      </c>
      <c r="D134" s="193" t="s">
        <v>127</v>
      </c>
      <c r="E134" s="194" t="s">
        <v>166</v>
      </c>
      <c r="F134" s="195" t="s">
        <v>167</v>
      </c>
      <c r="G134" s="195"/>
      <c r="H134" s="195"/>
      <c r="I134" s="195"/>
      <c r="J134" s="196" t="s">
        <v>130</v>
      </c>
      <c r="K134" s="197">
        <v>72.260999999999996</v>
      </c>
      <c r="L134" s="197">
        <v>3.2440000000000002</v>
      </c>
      <c r="M134" s="197"/>
      <c r="N134" s="197">
        <f>ROUND(L134*K134,3)</f>
        <v>234.41499999999999</v>
      </c>
      <c r="O134" s="197"/>
      <c r="P134" s="197"/>
      <c r="Q134" s="197"/>
      <c r="R134" s="43"/>
      <c r="T134" s="198" t="s">
        <v>18</v>
      </c>
      <c r="U134" s="51" t="s">
        <v>42</v>
      </c>
      <c r="V134" s="199">
        <v>0.24199999999999999</v>
      </c>
      <c r="W134" s="199">
        <f>V134*K134</f>
        <v>17.487161999999998</v>
      </c>
      <c r="X134" s="199">
        <v>0</v>
      </c>
      <c r="Y134" s="199">
        <f>X134*K134</f>
        <v>0</v>
      </c>
      <c r="Z134" s="199">
        <v>0</v>
      </c>
      <c r="AA134" s="200">
        <f>Z134*K134</f>
        <v>0</v>
      </c>
      <c r="AR134" s="23" t="s">
        <v>131</v>
      </c>
      <c r="AT134" s="23" t="s">
        <v>127</v>
      </c>
      <c r="AU134" s="23" t="s">
        <v>132</v>
      </c>
      <c r="AY134" s="23" t="s">
        <v>126</v>
      </c>
      <c r="BE134" s="201">
        <f>IF(U134="základná",N134,0)</f>
        <v>0</v>
      </c>
      <c r="BF134" s="201">
        <f>IF(U134="znížená",N134,0)</f>
        <v>234.41499999999999</v>
      </c>
      <c r="BG134" s="201">
        <f>IF(U134="zákl. prenesená",N134,0)</f>
        <v>0</v>
      </c>
      <c r="BH134" s="201">
        <f>IF(U134="zníž. prenesená",N134,0)</f>
        <v>0</v>
      </c>
      <c r="BI134" s="201">
        <f>IF(U134="nulová",N134,0)</f>
        <v>0</v>
      </c>
      <c r="BJ134" s="23" t="s">
        <v>132</v>
      </c>
      <c r="BK134" s="202">
        <f>ROUND(L134*K134,3)</f>
        <v>234.41499999999999</v>
      </c>
      <c r="BL134" s="23" t="s">
        <v>131</v>
      </c>
      <c r="BM134" s="23" t="s">
        <v>168</v>
      </c>
    </row>
    <row r="135" s="10" customFormat="1" ht="16.5" customHeight="1">
      <c r="B135" s="203"/>
      <c r="C135" s="204"/>
      <c r="D135" s="204"/>
      <c r="E135" s="205" t="s">
        <v>18</v>
      </c>
      <c r="F135" s="206" t="s">
        <v>169</v>
      </c>
      <c r="G135" s="207"/>
      <c r="H135" s="207"/>
      <c r="I135" s="207"/>
      <c r="J135" s="204"/>
      <c r="K135" s="208">
        <v>69.861000000000004</v>
      </c>
      <c r="L135" s="204"/>
      <c r="M135" s="204"/>
      <c r="N135" s="204"/>
      <c r="O135" s="204"/>
      <c r="P135" s="204"/>
      <c r="Q135" s="204"/>
      <c r="R135" s="209"/>
      <c r="T135" s="210"/>
      <c r="U135" s="204"/>
      <c r="V135" s="204"/>
      <c r="W135" s="204"/>
      <c r="X135" s="204"/>
      <c r="Y135" s="204"/>
      <c r="Z135" s="204"/>
      <c r="AA135" s="211"/>
      <c r="AT135" s="212" t="s">
        <v>135</v>
      </c>
      <c r="AU135" s="212" t="s">
        <v>132</v>
      </c>
      <c r="AV135" s="10" t="s">
        <v>132</v>
      </c>
      <c r="AW135" s="10" t="s">
        <v>31</v>
      </c>
      <c r="AX135" s="10" t="s">
        <v>75</v>
      </c>
      <c r="AY135" s="212" t="s">
        <v>126</v>
      </c>
    </row>
    <row r="136" s="11" customFormat="1" ht="16.5" customHeight="1">
      <c r="B136" s="213"/>
      <c r="C136" s="214"/>
      <c r="D136" s="214"/>
      <c r="E136" s="215" t="s">
        <v>18</v>
      </c>
      <c r="F136" s="216" t="s">
        <v>136</v>
      </c>
      <c r="G136" s="214"/>
      <c r="H136" s="214"/>
      <c r="I136" s="214"/>
      <c r="J136" s="214"/>
      <c r="K136" s="215" t="s">
        <v>18</v>
      </c>
      <c r="L136" s="214"/>
      <c r="M136" s="214"/>
      <c r="N136" s="214"/>
      <c r="O136" s="214"/>
      <c r="P136" s="214"/>
      <c r="Q136" s="214"/>
      <c r="R136" s="217"/>
      <c r="T136" s="218"/>
      <c r="U136" s="214"/>
      <c r="V136" s="214"/>
      <c r="W136" s="214"/>
      <c r="X136" s="214"/>
      <c r="Y136" s="214"/>
      <c r="Z136" s="214"/>
      <c r="AA136" s="219"/>
      <c r="AT136" s="220" t="s">
        <v>135</v>
      </c>
      <c r="AU136" s="220" t="s">
        <v>132</v>
      </c>
      <c r="AV136" s="11" t="s">
        <v>81</v>
      </c>
      <c r="AW136" s="11" t="s">
        <v>31</v>
      </c>
      <c r="AX136" s="11" t="s">
        <v>75</v>
      </c>
      <c r="AY136" s="220" t="s">
        <v>126</v>
      </c>
    </row>
    <row r="137" s="10" customFormat="1" ht="16.5" customHeight="1">
      <c r="B137" s="203"/>
      <c r="C137" s="204"/>
      <c r="D137" s="204"/>
      <c r="E137" s="205" t="s">
        <v>18</v>
      </c>
      <c r="F137" s="221" t="s">
        <v>170</v>
      </c>
      <c r="G137" s="204"/>
      <c r="H137" s="204"/>
      <c r="I137" s="204"/>
      <c r="J137" s="204"/>
      <c r="K137" s="208">
        <v>2.3999999999999999</v>
      </c>
      <c r="L137" s="204"/>
      <c r="M137" s="204"/>
      <c r="N137" s="204"/>
      <c r="O137" s="204"/>
      <c r="P137" s="204"/>
      <c r="Q137" s="204"/>
      <c r="R137" s="209"/>
      <c r="T137" s="210"/>
      <c r="U137" s="204"/>
      <c r="V137" s="204"/>
      <c r="W137" s="204"/>
      <c r="X137" s="204"/>
      <c r="Y137" s="204"/>
      <c r="Z137" s="204"/>
      <c r="AA137" s="211"/>
      <c r="AT137" s="212" t="s">
        <v>135</v>
      </c>
      <c r="AU137" s="212" t="s">
        <v>132</v>
      </c>
      <c r="AV137" s="10" t="s">
        <v>132</v>
      </c>
      <c r="AW137" s="10" t="s">
        <v>31</v>
      </c>
      <c r="AX137" s="10" t="s">
        <v>75</v>
      </c>
      <c r="AY137" s="212" t="s">
        <v>126</v>
      </c>
    </row>
    <row r="138" s="12" customFormat="1" ht="16.5" customHeight="1">
      <c r="B138" s="222"/>
      <c r="C138" s="223"/>
      <c r="D138" s="223"/>
      <c r="E138" s="224" t="s">
        <v>18</v>
      </c>
      <c r="F138" s="225" t="s">
        <v>138</v>
      </c>
      <c r="G138" s="223"/>
      <c r="H138" s="223"/>
      <c r="I138" s="223"/>
      <c r="J138" s="223"/>
      <c r="K138" s="226">
        <v>72.260999999999996</v>
      </c>
      <c r="L138" s="223"/>
      <c r="M138" s="223"/>
      <c r="N138" s="223"/>
      <c r="O138" s="223"/>
      <c r="P138" s="223"/>
      <c r="Q138" s="223"/>
      <c r="R138" s="227"/>
      <c r="T138" s="228"/>
      <c r="U138" s="223"/>
      <c r="V138" s="223"/>
      <c r="W138" s="223"/>
      <c r="X138" s="223"/>
      <c r="Y138" s="223"/>
      <c r="Z138" s="223"/>
      <c r="AA138" s="229"/>
      <c r="AT138" s="230" t="s">
        <v>135</v>
      </c>
      <c r="AU138" s="230" t="s">
        <v>132</v>
      </c>
      <c r="AV138" s="12" t="s">
        <v>131</v>
      </c>
      <c r="AW138" s="12" t="s">
        <v>31</v>
      </c>
      <c r="AX138" s="12" t="s">
        <v>81</v>
      </c>
      <c r="AY138" s="230" t="s">
        <v>126</v>
      </c>
    </row>
    <row r="139" s="1" customFormat="1" ht="16.5" customHeight="1">
      <c r="B139" s="41"/>
      <c r="C139" s="233" t="s">
        <v>171</v>
      </c>
      <c r="D139" s="233" t="s">
        <v>172</v>
      </c>
      <c r="E139" s="234" t="s">
        <v>173</v>
      </c>
      <c r="F139" s="235" t="s">
        <v>174</v>
      </c>
      <c r="G139" s="235"/>
      <c r="H139" s="235"/>
      <c r="I139" s="235"/>
      <c r="J139" s="236" t="s">
        <v>130</v>
      </c>
      <c r="K139" s="237">
        <v>72.260999999999996</v>
      </c>
      <c r="L139" s="237">
        <v>17.591999999999999</v>
      </c>
      <c r="M139" s="237"/>
      <c r="N139" s="237">
        <f>ROUND(L139*K139,3)</f>
        <v>1271.2159999999999</v>
      </c>
      <c r="O139" s="197"/>
      <c r="P139" s="197"/>
      <c r="Q139" s="197"/>
      <c r="R139" s="43"/>
      <c r="T139" s="198" t="s">
        <v>18</v>
      </c>
      <c r="U139" s="51" t="s">
        <v>42</v>
      </c>
      <c r="V139" s="199">
        <v>0</v>
      </c>
      <c r="W139" s="199">
        <f>V139*K139</f>
        <v>0</v>
      </c>
      <c r="X139" s="199">
        <v>1.6699999999999999</v>
      </c>
      <c r="Y139" s="199">
        <f>X139*K139</f>
        <v>120.67586999999999</v>
      </c>
      <c r="Z139" s="199">
        <v>0</v>
      </c>
      <c r="AA139" s="200">
        <f>Z139*K139</f>
        <v>0</v>
      </c>
      <c r="AR139" s="23" t="s">
        <v>165</v>
      </c>
      <c r="AT139" s="23" t="s">
        <v>172</v>
      </c>
      <c r="AU139" s="23" t="s">
        <v>132</v>
      </c>
      <c r="AY139" s="23" t="s">
        <v>126</v>
      </c>
      <c r="BE139" s="201">
        <f>IF(U139="základná",N139,0)</f>
        <v>0</v>
      </c>
      <c r="BF139" s="201">
        <f>IF(U139="znížená",N139,0)</f>
        <v>1271.2159999999999</v>
      </c>
      <c r="BG139" s="201">
        <f>IF(U139="zákl. prenesená",N139,0)</f>
        <v>0</v>
      </c>
      <c r="BH139" s="201">
        <f>IF(U139="zníž. prenesená",N139,0)</f>
        <v>0</v>
      </c>
      <c r="BI139" s="201">
        <f>IF(U139="nulová",N139,0)</f>
        <v>0</v>
      </c>
      <c r="BJ139" s="23" t="s">
        <v>132</v>
      </c>
      <c r="BK139" s="202">
        <f>ROUND(L139*K139,3)</f>
        <v>1271.2159999999999</v>
      </c>
      <c r="BL139" s="23" t="s">
        <v>131</v>
      </c>
      <c r="BM139" s="23" t="s">
        <v>175</v>
      </c>
    </row>
    <row r="140" s="1" customFormat="1" ht="25.5" customHeight="1">
      <c r="B140" s="41"/>
      <c r="C140" s="193" t="s">
        <v>176</v>
      </c>
      <c r="D140" s="193" t="s">
        <v>127</v>
      </c>
      <c r="E140" s="194" t="s">
        <v>177</v>
      </c>
      <c r="F140" s="195" t="s">
        <v>178</v>
      </c>
      <c r="G140" s="195"/>
      <c r="H140" s="195"/>
      <c r="I140" s="195"/>
      <c r="J140" s="196" t="s">
        <v>130</v>
      </c>
      <c r="K140" s="197">
        <v>98.359999999999999</v>
      </c>
      <c r="L140" s="197">
        <v>14.234</v>
      </c>
      <c r="M140" s="197"/>
      <c r="N140" s="197">
        <f>ROUND(L140*K140,3)</f>
        <v>1400.056</v>
      </c>
      <c r="O140" s="197"/>
      <c r="P140" s="197"/>
      <c r="Q140" s="197"/>
      <c r="R140" s="43"/>
      <c r="T140" s="198" t="s">
        <v>18</v>
      </c>
      <c r="U140" s="51" t="s">
        <v>42</v>
      </c>
      <c r="V140" s="199">
        <v>0</v>
      </c>
      <c r="W140" s="199">
        <f>V140*K140</f>
        <v>0</v>
      </c>
      <c r="X140" s="199">
        <v>0</v>
      </c>
      <c r="Y140" s="199">
        <f>X140*K140</f>
        <v>0</v>
      </c>
      <c r="Z140" s="199">
        <v>0</v>
      </c>
      <c r="AA140" s="200">
        <f>Z140*K140</f>
        <v>0</v>
      </c>
      <c r="AR140" s="23" t="s">
        <v>131</v>
      </c>
      <c r="AT140" s="23" t="s">
        <v>127</v>
      </c>
      <c r="AU140" s="23" t="s">
        <v>132</v>
      </c>
      <c r="AY140" s="23" t="s">
        <v>126</v>
      </c>
      <c r="BE140" s="201">
        <f>IF(U140="základná",N140,0)</f>
        <v>0</v>
      </c>
      <c r="BF140" s="201">
        <f>IF(U140="znížená",N140,0)</f>
        <v>1400.056</v>
      </c>
      <c r="BG140" s="201">
        <f>IF(U140="zákl. prenesená",N140,0)</f>
        <v>0</v>
      </c>
      <c r="BH140" s="201">
        <f>IF(U140="zníž. prenesená",N140,0)</f>
        <v>0</v>
      </c>
      <c r="BI140" s="201">
        <f>IF(U140="nulová",N140,0)</f>
        <v>0</v>
      </c>
      <c r="BJ140" s="23" t="s">
        <v>132</v>
      </c>
      <c r="BK140" s="202">
        <f>ROUND(L140*K140,3)</f>
        <v>1400.056</v>
      </c>
      <c r="BL140" s="23" t="s">
        <v>131</v>
      </c>
      <c r="BM140" s="23" t="s">
        <v>179</v>
      </c>
    </row>
    <row r="141" s="10" customFormat="1" ht="16.5" customHeight="1">
      <c r="B141" s="203"/>
      <c r="C141" s="204"/>
      <c r="D141" s="204"/>
      <c r="E141" s="205" t="s">
        <v>18</v>
      </c>
      <c r="F141" s="206" t="s">
        <v>180</v>
      </c>
      <c r="G141" s="207"/>
      <c r="H141" s="207"/>
      <c r="I141" s="207"/>
      <c r="J141" s="204"/>
      <c r="K141" s="208">
        <v>96.359999999999999</v>
      </c>
      <c r="L141" s="204"/>
      <c r="M141" s="204"/>
      <c r="N141" s="204"/>
      <c r="O141" s="204"/>
      <c r="P141" s="204"/>
      <c r="Q141" s="204"/>
      <c r="R141" s="209"/>
      <c r="T141" s="210"/>
      <c r="U141" s="204"/>
      <c r="V141" s="204"/>
      <c r="W141" s="204"/>
      <c r="X141" s="204"/>
      <c r="Y141" s="204"/>
      <c r="Z141" s="204"/>
      <c r="AA141" s="211"/>
      <c r="AT141" s="212" t="s">
        <v>135</v>
      </c>
      <c r="AU141" s="212" t="s">
        <v>132</v>
      </c>
      <c r="AV141" s="10" t="s">
        <v>132</v>
      </c>
      <c r="AW141" s="10" t="s">
        <v>31</v>
      </c>
      <c r="AX141" s="10" t="s">
        <v>75</v>
      </c>
      <c r="AY141" s="212" t="s">
        <v>126</v>
      </c>
    </row>
    <row r="142" s="11" customFormat="1" ht="16.5" customHeight="1">
      <c r="B142" s="213"/>
      <c r="C142" s="214"/>
      <c r="D142" s="214"/>
      <c r="E142" s="215" t="s">
        <v>18</v>
      </c>
      <c r="F142" s="216" t="s">
        <v>136</v>
      </c>
      <c r="G142" s="214"/>
      <c r="H142" s="214"/>
      <c r="I142" s="214"/>
      <c r="J142" s="214"/>
      <c r="K142" s="215" t="s">
        <v>18</v>
      </c>
      <c r="L142" s="214"/>
      <c r="M142" s="214"/>
      <c r="N142" s="214"/>
      <c r="O142" s="214"/>
      <c r="P142" s="214"/>
      <c r="Q142" s="214"/>
      <c r="R142" s="217"/>
      <c r="T142" s="218"/>
      <c r="U142" s="214"/>
      <c r="V142" s="214"/>
      <c r="W142" s="214"/>
      <c r="X142" s="214"/>
      <c r="Y142" s="214"/>
      <c r="Z142" s="214"/>
      <c r="AA142" s="219"/>
      <c r="AT142" s="220" t="s">
        <v>135</v>
      </c>
      <c r="AU142" s="220" t="s">
        <v>132</v>
      </c>
      <c r="AV142" s="11" t="s">
        <v>81</v>
      </c>
      <c r="AW142" s="11" t="s">
        <v>31</v>
      </c>
      <c r="AX142" s="11" t="s">
        <v>75</v>
      </c>
      <c r="AY142" s="220" t="s">
        <v>126</v>
      </c>
    </row>
    <row r="143" s="10" customFormat="1" ht="16.5" customHeight="1">
      <c r="B143" s="203"/>
      <c r="C143" s="204"/>
      <c r="D143" s="204"/>
      <c r="E143" s="205" t="s">
        <v>18</v>
      </c>
      <c r="F143" s="221" t="s">
        <v>181</v>
      </c>
      <c r="G143" s="204"/>
      <c r="H143" s="204"/>
      <c r="I143" s="204"/>
      <c r="J143" s="204"/>
      <c r="K143" s="208">
        <v>2</v>
      </c>
      <c r="L143" s="204"/>
      <c r="M143" s="204"/>
      <c r="N143" s="204"/>
      <c r="O143" s="204"/>
      <c r="P143" s="204"/>
      <c r="Q143" s="204"/>
      <c r="R143" s="209"/>
      <c r="T143" s="210"/>
      <c r="U143" s="204"/>
      <c r="V143" s="204"/>
      <c r="W143" s="204"/>
      <c r="X143" s="204"/>
      <c r="Y143" s="204"/>
      <c r="Z143" s="204"/>
      <c r="AA143" s="211"/>
      <c r="AT143" s="212" t="s">
        <v>135</v>
      </c>
      <c r="AU143" s="212" t="s">
        <v>132</v>
      </c>
      <c r="AV143" s="10" t="s">
        <v>132</v>
      </c>
      <c r="AW143" s="10" t="s">
        <v>31</v>
      </c>
      <c r="AX143" s="10" t="s">
        <v>75</v>
      </c>
      <c r="AY143" s="212" t="s">
        <v>126</v>
      </c>
    </row>
    <row r="144" s="12" customFormat="1" ht="16.5" customHeight="1">
      <c r="B144" s="222"/>
      <c r="C144" s="223"/>
      <c r="D144" s="223"/>
      <c r="E144" s="224" t="s">
        <v>18</v>
      </c>
      <c r="F144" s="225" t="s">
        <v>138</v>
      </c>
      <c r="G144" s="223"/>
      <c r="H144" s="223"/>
      <c r="I144" s="223"/>
      <c r="J144" s="223"/>
      <c r="K144" s="226">
        <v>98.359999999999999</v>
      </c>
      <c r="L144" s="223"/>
      <c r="M144" s="223"/>
      <c r="N144" s="223"/>
      <c r="O144" s="223"/>
      <c r="P144" s="223"/>
      <c r="Q144" s="223"/>
      <c r="R144" s="227"/>
      <c r="T144" s="228"/>
      <c r="U144" s="223"/>
      <c r="V144" s="223"/>
      <c r="W144" s="223"/>
      <c r="X144" s="223"/>
      <c r="Y144" s="223"/>
      <c r="Z144" s="223"/>
      <c r="AA144" s="229"/>
      <c r="AT144" s="230" t="s">
        <v>135</v>
      </c>
      <c r="AU144" s="230" t="s">
        <v>132</v>
      </c>
      <c r="AV144" s="12" t="s">
        <v>131</v>
      </c>
      <c r="AW144" s="12" t="s">
        <v>31</v>
      </c>
      <c r="AX144" s="12" t="s">
        <v>81</v>
      </c>
      <c r="AY144" s="230" t="s">
        <v>126</v>
      </c>
    </row>
    <row r="145" s="1" customFormat="1" ht="16.5" customHeight="1">
      <c r="B145" s="41"/>
      <c r="C145" s="233" t="s">
        <v>182</v>
      </c>
      <c r="D145" s="233" t="s">
        <v>172</v>
      </c>
      <c r="E145" s="234" t="s">
        <v>183</v>
      </c>
      <c r="F145" s="235" t="s">
        <v>184</v>
      </c>
      <c r="G145" s="235"/>
      <c r="H145" s="235"/>
      <c r="I145" s="235"/>
      <c r="J145" s="236" t="s">
        <v>130</v>
      </c>
      <c r="K145" s="237">
        <v>98.359999999999999</v>
      </c>
      <c r="L145" s="237">
        <v>10.366</v>
      </c>
      <c r="M145" s="237"/>
      <c r="N145" s="237">
        <f>ROUND(L145*K145,3)</f>
        <v>1019.6</v>
      </c>
      <c r="O145" s="197"/>
      <c r="P145" s="197"/>
      <c r="Q145" s="197"/>
      <c r="R145" s="43"/>
      <c r="T145" s="198" t="s">
        <v>18</v>
      </c>
      <c r="U145" s="51" t="s">
        <v>42</v>
      </c>
      <c r="V145" s="199">
        <v>0</v>
      </c>
      <c r="W145" s="199">
        <f>V145*K145</f>
        <v>0</v>
      </c>
      <c r="X145" s="199">
        <v>0</v>
      </c>
      <c r="Y145" s="199">
        <f>X145*K145</f>
        <v>0</v>
      </c>
      <c r="Z145" s="199">
        <v>0</v>
      </c>
      <c r="AA145" s="200">
        <f>Z145*K145</f>
        <v>0</v>
      </c>
      <c r="AR145" s="23" t="s">
        <v>165</v>
      </c>
      <c r="AT145" s="23" t="s">
        <v>172</v>
      </c>
      <c r="AU145" s="23" t="s">
        <v>132</v>
      </c>
      <c r="AY145" s="23" t="s">
        <v>126</v>
      </c>
      <c r="BE145" s="201">
        <f>IF(U145="základná",N145,0)</f>
        <v>0</v>
      </c>
      <c r="BF145" s="201">
        <f>IF(U145="znížená",N145,0)</f>
        <v>1019.6</v>
      </c>
      <c r="BG145" s="201">
        <f>IF(U145="zákl. prenesená",N145,0)</f>
        <v>0</v>
      </c>
      <c r="BH145" s="201">
        <f>IF(U145="zníž. prenesená",N145,0)</f>
        <v>0</v>
      </c>
      <c r="BI145" s="201">
        <f>IF(U145="nulová",N145,0)</f>
        <v>0</v>
      </c>
      <c r="BJ145" s="23" t="s">
        <v>132</v>
      </c>
      <c r="BK145" s="202">
        <f>ROUND(L145*K145,3)</f>
        <v>1019.6</v>
      </c>
      <c r="BL145" s="23" t="s">
        <v>131</v>
      </c>
      <c r="BM145" s="23" t="s">
        <v>185</v>
      </c>
    </row>
    <row r="146" s="9" customFormat="1" ht="29.88" customHeight="1">
      <c r="B146" s="178"/>
      <c r="C146" s="179"/>
      <c r="D146" s="190" t="s">
        <v>105</v>
      </c>
      <c r="E146" s="190"/>
      <c r="F146" s="190"/>
      <c r="G146" s="190"/>
      <c r="H146" s="190"/>
      <c r="I146" s="190"/>
      <c r="J146" s="190"/>
      <c r="K146" s="190"/>
      <c r="L146" s="190"/>
      <c r="M146" s="190"/>
      <c r="N146" s="238">
        <f>BK146</f>
        <v>117.25400000000001</v>
      </c>
      <c r="O146" s="239"/>
      <c r="P146" s="239"/>
      <c r="Q146" s="239"/>
      <c r="R146" s="183"/>
      <c r="T146" s="184"/>
      <c r="U146" s="179"/>
      <c r="V146" s="179"/>
      <c r="W146" s="185">
        <f>SUM(W147:W159)</f>
        <v>4.0519069999999999</v>
      </c>
      <c r="X146" s="179"/>
      <c r="Y146" s="185">
        <f>SUM(Y147:Y159)</f>
        <v>1.3937522599999999</v>
      </c>
      <c r="Z146" s="179"/>
      <c r="AA146" s="186">
        <f>SUM(AA147:AA159)</f>
        <v>0</v>
      </c>
      <c r="AR146" s="187" t="s">
        <v>81</v>
      </c>
      <c r="AT146" s="188" t="s">
        <v>74</v>
      </c>
      <c r="AU146" s="188" t="s">
        <v>81</v>
      </c>
      <c r="AY146" s="187" t="s">
        <v>126</v>
      </c>
      <c r="BK146" s="189">
        <f>SUM(BK147:BK159)</f>
        <v>117.25400000000001</v>
      </c>
    </row>
    <row r="147" s="1" customFormat="1" ht="25.5" customHeight="1">
      <c r="B147" s="41"/>
      <c r="C147" s="193" t="s">
        <v>186</v>
      </c>
      <c r="D147" s="193" t="s">
        <v>127</v>
      </c>
      <c r="E147" s="194" t="s">
        <v>187</v>
      </c>
      <c r="F147" s="195" t="s">
        <v>188</v>
      </c>
      <c r="G147" s="195"/>
      <c r="H147" s="195"/>
      <c r="I147" s="195"/>
      <c r="J147" s="196" t="s">
        <v>130</v>
      </c>
      <c r="K147" s="197">
        <v>0.629</v>
      </c>
      <c r="L147" s="197">
        <v>109.27800000000001</v>
      </c>
      <c r="M147" s="197"/>
      <c r="N147" s="197">
        <f>ROUND(L147*K147,3)</f>
        <v>68.736000000000004</v>
      </c>
      <c r="O147" s="197"/>
      <c r="P147" s="197"/>
      <c r="Q147" s="197"/>
      <c r="R147" s="43"/>
      <c r="T147" s="198" t="s">
        <v>18</v>
      </c>
      <c r="U147" s="51" t="s">
        <v>42</v>
      </c>
      <c r="V147" s="199">
        <v>0.58299999999999996</v>
      </c>
      <c r="W147" s="199">
        <f>V147*K147</f>
        <v>0.36670700000000001</v>
      </c>
      <c r="X147" s="199">
        <v>2.19434</v>
      </c>
      <c r="Y147" s="199">
        <f>X147*K147</f>
        <v>1.3802398599999999</v>
      </c>
      <c r="Z147" s="199">
        <v>0</v>
      </c>
      <c r="AA147" s="200">
        <f>Z147*K147</f>
        <v>0</v>
      </c>
      <c r="AR147" s="23" t="s">
        <v>131</v>
      </c>
      <c r="AT147" s="23" t="s">
        <v>127</v>
      </c>
      <c r="AU147" s="23" t="s">
        <v>132</v>
      </c>
      <c r="AY147" s="23" t="s">
        <v>126</v>
      </c>
      <c r="BE147" s="201">
        <f>IF(U147="základná",N147,0)</f>
        <v>0</v>
      </c>
      <c r="BF147" s="201">
        <f>IF(U147="znížená",N147,0)</f>
        <v>68.736000000000004</v>
      </c>
      <c r="BG147" s="201">
        <f>IF(U147="zákl. prenesená",N147,0)</f>
        <v>0</v>
      </c>
      <c r="BH147" s="201">
        <f>IF(U147="zníž. prenesená",N147,0)</f>
        <v>0</v>
      </c>
      <c r="BI147" s="201">
        <f>IF(U147="nulová",N147,0)</f>
        <v>0</v>
      </c>
      <c r="BJ147" s="23" t="s">
        <v>132</v>
      </c>
      <c r="BK147" s="202">
        <f>ROUND(L147*K147,3)</f>
        <v>68.736000000000004</v>
      </c>
      <c r="BL147" s="23" t="s">
        <v>131</v>
      </c>
      <c r="BM147" s="23" t="s">
        <v>189</v>
      </c>
    </row>
    <row r="148" s="11" customFormat="1" ht="16.5" customHeight="1">
      <c r="B148" s="213"/>
      <c r="C148" s="214"/>
      <c r="D148" s="214"/>
      <c r="E148" s="215" t="s">
        <v>18</v>
      </c>
      <c r="F148" s="231" t="s">
        <v>190</v>
      </c>
      <c r="G148" s="232"/>
      <c r="H148" s="232"/>
      <c r="I148" s="232"/>
      <c r="J148" s="214"/>
      <c r="K148" s="215" t="s">
        <v>18</v>
      </c>
      <c r="L148" s="214"/>
      <c r="M148" s="214"/>
      <c r="N148" s="214"/>
      <c r="O148" s="214"/>
      <c r="P148" s="214"/>
      <c r="Q148" s="214"/>
      <c r="R148" s="217"/>
      <c r="T148" s="218"/>
      <c r="U148" s="214"/>
      <c r="V148" s="214"/>
      <c r="W148" s="214"/>
      <c r="X148" s="214"/>
      <c r="Y148" s="214"/>
      <c r="Z148" s="214"/>
      <c r="AA148" s="219"/>
      <c r="AT148" s="220" t="s">
        <v>135</v>
      </c>
      <c r="AU148" s="220" t="s">
        <v>132</v>
      </c>
      <c r="AV148" s="11" t="s">
        <v>81</v>
      </c>
      <c r="AW148" s="11" t="s">
        <v>31</v>
      </c>
      <c r="AX148" s="11" t="s">
        <v>75</v>
      </c>
      <c r="AY148" s="220" t="s">
        <v>126</v>
      </c>
    </row>
    <row r="149" s="10" customFormat="1" ht="16.5" customHeight="1">
      <c r="B149" s="203"/>
      <c r="C149" s="204"/>
      <c r="D149" s="204"/>
      <c r="E149" s="205" t="s">
        <v>18</v>
      </c>
      <c r="F149" s="221" t="s">
        <v>191</v>
      </c>
      <c r="G149" s="204"/>
      <c r="H149" s="204"/>
      <c r="I149" s="204"/>
      <c r="J149" s="204"/>
      <c r="K149" s="208">
        <v>0.245</v>
      </c>
      <c r="L149" s="204"/>
      <c r="M149" s="204"/>
      <c r="N149" s="204"/>
      <c r="O149" s="204"/>
      <c r="P149" s="204"/>
      <c r="Q149" s="204"/>
      <c r="R149" s="209"/>
      <c r="T149" s="210"/>
      <c r="U149" s="204"/>
      <c r="V149" s="204"/>
      <c r="W149" s="204"/>
      <c r="X149" s="204"/>
      <c r="Y149" s="204"/>
      <c r="Z149" s="204"/>
      <c r="AA149" s="211"/>
      <c r="AT149" s="212" t="s">
        <v>135</v>
      </c>
      <c r="AU149" s="212" t="s">
        <v>132</v>
      </c>
      <c r="AV149" s="10" t="s">
        <v>132</v>
      </c>
      <c r="AW149" s="10" t="s">
        <v>31</v>
      </c>
      <c r="AX149" s="10" t="s">
        <v>75</v>
      </c>
      <c r="AY149" s="212" t="s">
        <v>126</v>
      </c>
    </row>
    <row r="150" s="11" customFormat="1" ht="16.5" customHeight="1">
      <c r="B150" s="213"/>
      <c r="C150" s="214"/>
      <c r="D150" s="214"/>
      <c r="E150" s="215" t="s">
        <v>18</v>
      </c>
      <c r="F150" s="216" t="s">
        <v>192</v>
      </c>
      <c r="G150" s="214"/>
      <c r="H150" s="214"/>
      <c r="I150" s="214"/>
      <c r="J150" s="214"/>
      <c r="K150" s="215" t="s">
        <v>18</v>
      </c>
      <c r="L150" s="214"/>
      <c r="M150" s="214"/>
      <c r="N150" s="214"/>
      <c r="O150" s="214"/>
      <c r="P150" s="214"/>
      <c r="Q150" s="214"/>
      <c r="R150" s="217"/>
      <c r="T150" s="218"/>
      <c r="U150" s="214"/>
      <c r="V150" s="214"/>
      <c r="W150" s="214"/>
      <c r="X150" s="214"/>
      <c r="Y150" s="214"/>
      <c r="Z150" s="214"/>
      <c r="AA150" s="219"/>
      <c r="AT150" s="220" t="s">
        <v>135</v>
      </c>
      <c r="AU150" s="220" t="s">
        <v>132</v>
      </c>
      <c r="AV150" s="11" t="s">
        <v>81</v>
      </c>
      <c r="AW150" s="11" t="s">
        <v>31</v>
      </c>
      <c r="AX150" s="11" t="s">
        <v>75</v>
      </c>
      <c r="AY150" s="220" t="s">
        <v>126</v>
      </c>
    </row>
    <row r="151" s="10" customFormat="1" ht="16.5" customHeight="1">
      <c r="B151" s="203"/>
      <c r="C151" s="204"/>
      <c r="D151" s="204"/>
      <c r="E151" s="205" t="s">
        <v>18</v>
      </c>
      <c r="F151" s="221" t="s">
        <v>193</v>
      </c>
      <c r="G151" s="204"/>
      <c r="H151" s="204"/>
      <c r="I151" s="204"/>
      <c r="J151" s="204"/>
      <c r="K151" s="208">
        <v>0.38400000000000001</v>
      </c>
      <c r="L151" s="204"/>
      <c r="M151" s="204"/>
      <c r="N151" s="204"/>
      <c r="O151" s="204"/>
      <c r="P151" s="204"/>
      <c r="Q151" s="204"/>
      <c r="R151" s="209"/>
      <c r="T151" s="210"/>
      <c r="U151" s="204"/>
      <c r="V151" s="204"/>
      <c r="W151" s="204"/>
      <c r="X151" s="204"/>
      <c r="Y151" s="204"/>
      <c r="Z151" s="204"/>
      <c r="AA151" s="211"/>
      <c r="AT151" s="212" t="s">
        <v>135</v>
      </c>
      <c r="AU151" s="212" t="s">
        <v>132</v>
      </c>
      <c r="AV151" s="10" t="s">
        <v>132</v>
      </c>
      <c r="AW151" s="10" t="s">
        <v>31</v>
      </c>
      <c r="AX151" s="10" t="s">
        <v>75</v>
      </c>
      <c r="AY151" s="212" t="s">
        <v>126</v>
      </c>
    </row>
    <row r="152" s="12" customFormat="1" ht="16.5" customHeight="1">
      <c r="B152" s="222"/>
      <c r="C152" s="223"/>
      <c r="D152" s="223"/>
      <c r="E152" s="224" t="s">
        <v>18</v>
      </c>
      <c r="F152" s="225" t="s">
        <v>138</v>
      </c>
      <c r="G152" s="223"/>
      <c r="H152" s="223"/>
      <c r="I152" s="223"/>
      <c r="J152" s="223"/>
      <c r="K152" s="226">
        <v>0.629</v>
      </c>
      <c r="L152" s="223"/>
      <c r="M152" s="223"/>
      <c r="N152" s="223"/>
      <c r="O152" s="223"/>
      <c r="P152" s="223"/>
      <c r="Q152" s="223"/>
      <c r="R152" s="227"/>
      <c r="T152" s="228"/>
      <c r="U152" s="223"/>
      <c r="V152" s="223"/>
      <c r="W152" s="223"/>
      <c r="X152" s="223"/>
      <c r="Y152" s="223"/>
      <c r="Z152" s="223"/>
      <c r="AA152" s="229"/>
      <c r="AT152" s="230" t="s">
        <v>135</v>
      </c>
      <c r="AU152" s="230" t="s">
        <v>132</v>
      </c>
      <c r="AV152" s="12" t="s">
        <v>131</v>
      </c>
      <c r="AW152" s="12" t="s">
        <v>31</v>
      </c>
      <c r="AX152" s="12" t="s">
        <v>81</v>
      </c>
      <c r="AY152" s="230" t="s">
        <v>126</v>
      </c>
    </row>
    <row r="153" s="1" customFormat="1" ht="25.5" customHeight="1">
      <c r="B153" s="41"/>
      <c r="C153" s="193" t="s">
        <v>194</v>
      </c>
      <c r="D153" s="193" t="s">
        <v>127</v>
      </c>
      <c r="E153" s="194" t="s">
        <v>195</v>
      </c>
      <c r="F153" s="195" t="s">
        <v>196</v>
      </c>
      <c r="G153" s="195"/>
      <c r="H153" s="195"/>
      <c r="I153" s="195"/>
      <c r="J153" s="196" t="s">
        <v>197</v>
      </c>
      <c r="K153" s="197">
        <v>3.3199999999999998</v>
      </c>
      <c r="L153" s="197">
        <v>10.988</v>
      </c>
      <c r="M153" s="197"/>
      <c r="N153" s="197">
        <f>ROUND(L153*K153,3)</f>
        <v>36.479999999999997</v>
      </c>
      <c r="O153" s="197"/>
      <c r="P153" s="197"/>
      <c r="Q153" s="197"/>
      <c r="R153" s="43"/>
      <c r="T153" s="198" t="s">
        <v>18</v>
      </c>
      <c r="U153" s="51" t="s">
        <v>42</v>
      </c>
      <c r="V153" s="199">
        <v>0.78800000000000003</v>
      </c>
      <c r="W153" s="199">
        <f>V153*K153</f>
        <v>2.6161599999999998</v>
      </c>
      <c r="X153" s="199">
        <v>0.0040699999999999998</v>
      </c>
      <c r="Y153" s="199">
        <f>X153*K153</f>
        <v>0.013512399999999999</v>
      </c>
      <c r="Z153" s="199">
        <v>0</v>
      </c>
      <c r="AA153" s="200">
        <f>Z153*K153</f>
        <v>0</v>
      </c>
      <c r="AR153" s="23" t="s">
        <v>131</v>
      </c>
      <c r="AT153" s="23" t="s">
        <v>127</v>
      </c>
      <c r="AU153" s="23" t="s">
        <v>132</v>
      </c>
      <c r="AY153" s="23" t="s">
        <v>126</v>
      </c>
      <c r="BE153" s="201">
        <f>IF(U153="základná",N153,0)</f>
        <v>0</v>
      </c>
      <c r="BF153" s="201">
        <f>IF(U153="znížená",N153,0)</f>
        <v>36.479999999999997</v>
      </c>
      <c r="BG153" s="201">
        <f>IF(U153="zákl. prenesená",N153,0)</f>
        <v>0</v>
      </c>
      <c r="BH153" s="201">
        <f>IF(U153="zníž. prenesená",N153,0)</f>
        <v>0</v>
      </c>
      <c r="BI153" s="201">
        <f>IF(U153="nulová",N153,0)</f>
        <v>0</v>
      </c>
      <c r="BJ153" s="23" t="s">
        <v>132</v>
      </c>
      <c r="BK153" s="202">
        <f>ROUND(L153*K153,3)</f>
        <v>36.479999999999997</v>
      </c>
      <c r="BL153" s="23" t="s">
        <v>131</v>
      </c>
      <c r="BM153" s="23" t="s">
        <v>198</v>
      </c>
    </row>
    <row r="154" s="11" customFormat="1" ht="16.5" customHeight="1">
      <c r="B154" s="213"/>
      <c r="C154" s="214"/>
      <c r="D154" s="214"/>
      <c r="E154" s="215" t="s">
        <v>18</v>
      </c>
      <c r="F154" s="231" t="s">
        <v>190</v>
      </c>
      <c r="G154" s="232"/>
      <c r="H154" s="232"/>
      <c r="I154" s="232"/>
      <c r="J154" s="214"/>
      <c r="K154" s="215" t="s">
        <v>18</v>
      </c>
      <c r="L154" s="214"/>
      <c r="M154" s="214"/>
      <c r="N154" s="214"/>
      <c r="O154" s="214"/>
      <c r="P154" s="214"/>
      <c r="Q154" s="214"/>
      <c r="R154" s="217"/>
      <c r="T154" s="218"/>
      <c r="U154" s="214"/>
      <c r="V154" s="214"/>
      <c r="W154" s="214"/>
      <c r="X154" s="214"/>
      <c r="Y154" s="214"/>
      <c r="Z154" s="214"/>
      <c r="AA154" s="219"/>
      <c r="AT154" s="220" t="s">
        <v>135</v>
      </c>
      <c r="AU154" s="220" t="s">
        <v>132</v>
      </c>
      <c r="AV154" s="11" t="s">
        <v>81</v>
      </c>
      <c r="AW154" s="11" t="s">
        <v>31</v>
      </c>
      <c r="AX154" s="11" t="s">
        <v>75</v>
      </c>
      <c r="AY154" s="220" t="s">
        <v>126</v>
      </c>
    </row>
    <row r="155" s="10" customFormat="1" ht="16.5" customHeight="1">
      <c r="B155" s="203"/>
      <c r="C155" s="204"/>
      <c r="D155" s="204"/>
      <c r="E155" s="205" t="s">
        <v>18</v>
      </c>
      <c r="F155" s="221" t="s">
        <v>199</v>
      </c>
      <c r="G155" s="204"/>
      <c r="H155" s="204"/>
      <c r="I155" s="204"/>
      <c r="J155" s="204"/>
      <c r="K155" s="208">
        <v>1.3999999999999999</v>
      </c>
      <c r="L155" s="204"/>
      <c r="M155" s="204"/>
      <c r="N155" s="204"/>
      <c r="O155" s="204"/>
      <c r="P155" s="204"/>
      <c r="Q155" s="204"/>
      <c r="R155" s="209"/>
      <c r="T155" s="210"/>
      <c r="U155" s="204"/>
      <c r="V155" s="204"/>
      <c r="W155" s="204"/>
      <c r="X155" s="204"/>
      <c r="Y155" s="204"/>
      <c r="Z155" s="204"/>
      <c r="AA155" s="211"/>
      <c r="AT155" s="212" t="s">
        <v>135</v>
      </c>
      <c r="AU155" s="212" t="s">
        <v>132</v>
      </c>
      <c r="AV155" s="10" t="s">
        <v>132</v>
      </c>
      <c r="AW155" s="10" t="s">
        <v>31</v>
      </c>
      <c r="AX155" s="10" t="s">
        <v>75</v>
      </c>
      <c r="AY155" s="212" t="s">
        <v>126</v>
      </c>
    </row>
    <row r="156" s="11" customFormat="1" ht="16.5" customHeight="1">
      <c r="B156" s="213"/>
      <c r="C156" s="214"/>
      <c r="D156" s="214"/>
      <c r="E156" s="215" t="s">
        <v>18</v>
      </c>
      <c r="F156" s="216" t="s">
        <v>192</v>
      </c>
      <c r="G156" s="214"/>
      <c r="H156" s="214"/>
      <c r="I156" s="214"/>
      <c r="J156" s="214"/>
      <c r="K156" s="215" t="s">
        <v>18</v>
      </c>
      <c r="L156" s="214"/>
      <c r="M156" s="214"/>
      <c r="N156" s="214"/>
      <c r="O156" s="214"/>
      <c r="P156" s="214"/>
      <c r="Q156" s="214"/>
      <c r="R156" s="217"/>
      <c r="T156" s="218"/>
      <c r="U156" s="214"/>
      <c r="V156" s="214"/>
      <c r="W156" s="214"/>
      <c r="X156" s="214"/>
      <c r="Y156" s="214"/>
      <c r="Z156" s="214"/>
      <c r="AA156" s="219"/>
      <c r="AT156" s="220" t="s">
        <v>135</v>
      </c>
      <c r="AU156" s="220" t="s">
        <v>132</v>
      </c>
      <c r="AV156" s="11" t="s">
        <v>81</v>
      </c>
      <c r="AW156" s="11" t="s">
        <v>31</v>
      </c>
      <c r="AX156" s="11" t="s">
        <v>75</v>
      </c>
      <c r="AY156" s="220" t="s">
        <v>126</v>
      </c>
    </row>
    <row r="157" s="10" customFormat="1" ht="16.5" customHeight="1">
      <c r="B157" s="203"/>
      <c r="C157" s="204"/>
      <c r="D157" s="204"/>
      <c r="E157" s="205" t="s">
        <v>18</v>
      </c>
      <c r="F157" s="221" t="s">
        <v>200</v>
      </c>
      <c r="G157" s="204"/>
      <c r="H157" s="204"/>
      <c r="I157" s="204"/>
      <c r="J157" s="204"/>
      <c r="K157" s="208">
        <v>1.9199999999999999</v>
      </c>
      <c r="L157" s="204"/>
      <c r="M157" s="204"/>
      <c r="N157" s="204"/>
      <c r="O157" s="204"/>
      <c r="P157" s="204"/>
      <c r="Q157" s="204"/>
      <c r="R157" s="209"/>
      <c r="T157" s="210"/>
      <c r="U157" s="204"/>
      <c r="V157" s="204"/>
      <c r="W157" s="204"/>
      <c r="X157" s="204"/>
      <c r="Y157" s="204"/>
      <c r="Z157" s="204"/>
      <c r="AA157" s="211"/>
      <c r="AT157" s="212" t="s">
        <v>135</v>
      </c>
      <c r="AU157" s="212" t="s">
        <v>132</v>
      </c>
      <c r="AV157" s="10" t="s">
        <v>132</v>
      </c>
      <c r="AW157" s="10" t="s">
        <v>31</v>
      </c>
      <c r="AX157" s="10" t="s">
        <v>75</v>
      </c>
      <c r="AY157" s="212" t="s">
        <v>126</v>
      </c>
    </row>
    <row r="158" s="12" customFormat="1" ht="16.5" customHeight="1">
      <c r="B158" s="222"/>
      <c r="C158" s="223"/>
      <c r="D158" s="223"/>
      <c r="E158" s="224" t="s">
        <v>18</v>
      </c>
      <c r="F158" s="225" t="s">
        <v>138</v>
      </c>
      <c r="G158" s="223"/>
      <c r="H158" s="223"/>
      <c r="I158" s="223"/>
      <c r="J158" s="223"/>
      <c r="K158" s="226">
        <v>3.3199999999999998</v>
      </c>
      <c r="L158" s="223"/>
      <c r="M158" s="223"/>
      <c r="N158" s="223"/>
      <c r="O158" s="223"/>
      <c r="P158" s="223"/>
      <c r="Q158" s="223"/>
      <c r="R158" s="227"/>
      <c r="T158" s="228"/>
      <c r="U158" s="223"/>
      <c r="V158" s="223"/>
      <c r="W158" s="223"/>
      <c r="X158" s="223"/>
      <c r="Y158" s="223"/>
      <c r="Z158" s="223"/>
      <c r="AA158" s="229"/>
      <c r="AT158" s="230" t="s">
        <v>135</v>
      </c>
      <c r="AU158" s="230" t="s">
        <v>132</v>
      </c>
      <c r="AV158" s="12" t="s">
        <v>131</v>
      </c>
      <c r="AW158" s="12" t="s">
        <v>31</v>
      </c>
      <c r="AX158" s="12" t="s">
        <v>81</v>
      </c>
      <c r="AY158" s="230" t="s">
        <v>126</v>
      </c>
    </row>
    <row r="159" s="1" customFormat="1" ht="25.5" customHeight="1">
      <c r="B159" s="41"/>
      <c r="C159" s="193" t="s">
        <v>201</v>
      </c>
      <c r="D159" s="193" t="s">
        <v>127</v>
      </c>
      <c r="E159" s="194" t="s">
        <v>202</v>
      </c>
      <c r="F159" s="195" t="s">
        <v>203</v>
      </c>
      <c r="G159" s="195"/>
      <c r="H159" s="195"/>
      <c r="I159" s="195"/>
      <c r="J159" s="196" t="s">
        <v>197</v>
      </c>
      <c r="K159" s="197">
        <v>3.3199999999999998</v>
      </c>
      <c r="L159" s="197">
        <v>3.6259999999999999</v>
      </c>
      <c r="M159" s="197"/>
      <c r="N159" s="197">
        <f>ROUND(L159*K159,3)</f>
        <v>12.038</v>
      </c>
      <c r="O159" s="197"/>
      <c r="P159" s="197"/>
      <c r="Q159" s="197"/>
      <c r="R159" s="43"/>
      <c r="T159" s="198" t="s">
        <v>18</v>
      </c>
      <c r="U159" s="51" t="s">
        <v>42</v>
      </c>
      <c r="V159" s="199">
        <v>0.32200000000000001</v>
      </c>
      <c r="W159" s="199">
        <f>V159*K159</f>
        <v>1.06904</v>
      </c>
      <c r="X159" s="199">
        <v>0</v>
      </c>
      <c r="Y159" s="199">
        <f>X159*K159</f>
        <v>0</v>
      </c>
      <c r="Z159" s="199">
        <v>0</v>
      </c>
      <c r="AA159" s="200">
        <f>Z159*K159</f>
        <v>0</v>
      </c>
      <c r="AR159" s="23" t="s">
        <v>131</v>
      </c>
      <c r="AT159" s="23" t="s">
        <v>127</v>
      </c>
      <c r="AU159" s="23" t="s">
        <v>132</v>
      </c>
      <c r="AY159" s="23" t="s">
        <v>126</v>
      </c>
      <c r="BE159" s="201">
        <f>IF(U159="základná",N159,0)</f>
        <v>0</v>
      </c>
      <c r="BF159" s="201">
        <f>IF(U159="znížená",N159,0)</f>
        <v>12.038</v>
      </c>
      <c r="BG159" s="201">
        <f>IF(U159="zákl. prenesená",N159,0)</f>
        <v>0</v>
      </c>
      <c r="BH159" s="201">
        <f>IF(U159="zníž. prenesená",N159,0)</f>
        <v>0</v>
      </c>
      <c r="BI159" s="201">
        <f>IF(U159="nulová",N159,0)</f>
        <v>0</v>
      </c>
      <c r="BJ159" s="23" t="s">
        <v>132</v>
      </c>
      <c r="BK159" s="202">
        <f>ROUND(L159*K159,3)</f>
        <v>12.038</v>
      </c>
      <c r="BL159" s="23" t="s">
        <v>131</v>
      </c>
      <c r="BM159" s="23" t="s">
        <v>204</v>
      </c>
    </row>
    <row r="160" s="9" customFormat="1" ht="29.88" customHeight="1">
      <c r="B160" s="178"/>
      <c r="C160" s="179"/>
      <c r="D160" s="190" t="s">
        <v>106</v>
      </c>
      <c r="E160" s="190"/>
      <c r="F160" s="190"/>
      <c r="G160" s="190"/>
      <c r="H160" s="190"/>
      <c r="I160" s="190"/>
      <c r="J160" s="190"/>
      <c r="K160" s="190"/>
      <c r="L160" s="190"/>
      <c r="M160" s="190"/>
      <c r="N160" s="238">
        <f>BK160</f>
        <v>517.84799999999996</v>
      </c>
      <c r="O160" s="239"/>
      <c r="P160" s="239"/>
      <c r="Q160" s="239"/>
      <c r="R160" s="183"/>
      <c r="T160" s="184"/>
      <c r="U160" s="179"/>
      <c r="V160" s="179"/>
      <c r="W160" s="185">
        <f>SUM(W161:W165)</f>
        <v>0</v>
      </c>
      <c r="X160" s="179"/>
      <c r="Y160" s="185">
        <f>SUM(Y161:Y165)</f>
        <v>0</v>
      </c>
      <c r="Z160" s="179"/>
      <c r="AA160" s="186">
        <f>SUM(AA161:AA165)</f>
        <v>0</v>
      </c>
      <c r="AR160" s="187" t="s">
        <v>81</v>
      </c>
      <c r="AT160" s="188" t="s">
        <v>74</v>
      </c>
      <c r="AU160" s="188" t="s">
        <v>81</v>
      </c>
      <c r="AY160" s="187" t="s">
        <v>126</v>
      </c>
      <c r="BK160" s="189">
        <f>SUM(BK161:BK165)</f>
        <v>517.84799999999996</v>
      </c>
    </row>
    <row r="161" s="1" customFormat="1" ht="25.5" customHeight="1">
      <c r="B161" s="41"/>
      <c r="C161" s="193" t="s">
        <v>205</v>
      </c>
      <c r="D161" s="193" t="s">
        <v>127</v>
      </c>
      <c r="E161" s="194" t="s">
        <v>206</v>
      </c>
      <c r="F161" s="195" t="s">
        <v>207</v>
      </c>
      <c r="G161" s="195"/>
      <c r="H161" s="195"/>
      <c r="I161" s="195"/>
      <c r="J161" s="196" t="s">
        <v>130</v>
      </c>
      <c r="K161" s="197">
        <v>16.460000000000001</v>
      </c>
      <c r="L161" s="197">
        <v>31.460999999999999</v>
      </c>
      <c r="M161" s="197"/>
      <c r="N161" s="197">
        <f>ROUND(L161*K161,3)</f>
        <v>517.84799999999996</v>
      </c>
      <c r="O161" s="197"/>
      <c r="P161" s="197"/>
      <c r="Q161" s="197"/>
      <c r="R161" s="43"/>
      <c r="T161" s="198" t="s">
        <v>18</v>
      </c>
      <c r="U161" s="51" t="s">
        <v>42</v>
      </c>
      <c r="V161" s="199">
        <v>0</v>
      </c>
      <c r="W161" s="199">
        <f>V161*K161</f>
        <v>0</v>
      </c>
      <c r="X161" s="199">
        <v>0</v>
      </c>
      <c r="Y161" s="199">
        <f>X161*K161</f>
        <v>0</v>
      </c>
      <c r="Z161" s="199">
        <v>0</v>
      </c>
      <c r="AA161" s="200">
        <f>Z161*K161</f>
        <v>0</v>
      </c>
      <c r="AR161" s="23" t="s">
        <v>131</v>
      </c>
      <c r="AT161" s="23" t="s">
        <v>127</v>
      </c>
      <c r="AU161" s="23" t="s">
        <v>132</v>
      </c>
      <c r="AY161" s="23" t="s">
        <v>126</v>
      </c>
      <c r="BE161" s="201">
        <f>IF(U161="základná",N161,0)</f>
        <v>0</v>
      </c>
      <c r="BF161" s="201">
        <f>IF(U161="znížená",N161,0)</f>
        <v>517.84799999999996</v>
      </c>
      <c r="BG161" s="201">
        <f>IF(U161="zákl. prenesená",N161,0)</f>
        <v>0</v>
      </c>
      <c r="BH161" s="201">
        <f>IF(U161="zníž. prenesená",N161,0)</f>
        <v>0</v>
      </c>
      <c r="BI161" s="201">
        <f>IF(U161="nulová",N161,0)</f>
        <v>0</v>
      </c>
      <c r="BJ161" s="23" t="s">
        <v>132</v>
      </c>
      <c r="BK161" s="202">
        <f>ROUND(L161*K161,3)</f>
        <v>517.84799999999996</v>
      </c>
      <c r="BL161" s="23" t="s">
        <v>131</v>
      </c>
      <c r="BM161" s="23" t="s">
        <v>208</v>
      </c>
    </row>
    <row r="162" s="10" customFormat="1" ht="16.5" customHeight="1">
      <c r="B162" s="203"/>
      <c r="C162" s="204"/>
      <c r="D162" s="204"/>
      <c r="E162" s="205" t="s">
        <v>18</v>
      </c>
      <c r="F162" s="206" t="s">
        <v>209</v>
      </c>
      <c r="G162" s="207"/>
      <c r="H162" s="207"/>
      <c r="I162" s="207"/>
      <c r="J162" s="204"/>
      <c r="K162" s="208">
        <v>16.059999999999999</v>
      </c>
      <c r="L162" s="204"/>
      <c r="M162" s="204"/>
      <c r="N162" s="204"/>
      <c r="O162" s="204"/>
      <c r="P162" s="204"/>
      <c r="Q162" s="204"/>
      <c r="R162" s="209"/>
      <c r="T162" s="210"/>
      <c r="U162" s="204"/>
      <c r="V162" s="204"/>
      <c r="W162" s="204"/>
      <c r="X162" s="204"/>
      <c r="Y162" s="204"/>
      <c r="Z162" s="204"/>
      <c r="AA162" s="211"/>
      <c r="AT162" s="212" t="s">
        <v>135</v>
      </c>
      <c r="AU162" s="212" t="s">
        <v>132</v>
      </c>
      <c r="AV162" s="10" t="s">
        <v>132</v>
      </c>
      <c r="AW162" s="10" t="s">
        <v>31</v>
      </c>
      <c r="AX162" s="10" t="s">
        <v>75</v>
      </c>
      <c r="AY162" s="212" t="s">
        <v>126</v>
      </c>
    </row>
    <row r="163" s="11" customFormat="1" ht="16.5" customHeight="1">
      <c r="B163" s="213"/>
      <c r="C163" s="214"/>
      <c r="D163" s="214"/>
      <c r="E163" s="215" t="s">
        <v>18</v>
      </c>
      <c r="F163" s="216" t="s">
        <v>136</v>
      </c>
      <c r="G163" s="214"/>
      <c r="H163" s="214"/>
      <c r="I163" s="214"/>
      <c r="J163" s="214"/>
      <c r="K163" s="215" t="s">
        <v>18</v>
      </c>
      <c r="L163" s="214"/>
      <c r="M163" s="214"/>
      <c r="N163" s="214"/>
      <c r="O163" s="214"/>
      <c r="P163" s="214"/>
      <c r="Q163" s="214"/>
      <c r="R163" s="217"/>
      <c r="T163" s="218"/>
      <c r="U163" s="214"/>
      <c r="V163" s="214"/>
      <c r="W163" s="214"/>
      <c r="X163" s="214"/>
      <c r="Y163" s="214"/>
      <c r="Z163" s="214"/>
      <c r="AA163" s="219"/>
      <c r="AT163" s="220" t="s">
        <v>135</v>
      </c>
      <c r="AU163" s="220" t="s">
        <v>132</v>
      </c>
      <c r="AV163" s="11" t="s">
        <v>81</v>
      </c>
      <c r="AW163" s="11" t="s">
        <v>31</v>
      </c>
      <c r="AX163" s="11" t="s">
        <v>75</v>
      </c>
      <c r="AY163" s="220" t="s">
        <v>126</v>
      </c>
    </row>
    <row r="164" s="10" customFormat="1" ht="16.5" customHeight="1">
      <c r="B164" s="203"/>
      <c r="C164" s="204"/>
      <c r="D164" s="204"/>
      <c r="E164" s="205" t="s">
        <v>18</v>
      </c>
      <c r="F164" s="221" t="s">
        <v>210</v>
      </c>
      <c r="G164" s="204"/>
      <c r="H164" s="204"/>
      <c r="I164" s="204"/>
      <c r="J164" s="204"/>
      <c r="K164" s="208">
        <v>0.40000000000000002</v>
      </c>
      <c r="L164" s="204"/>
      <c r="M164" s="204"/>
      <c r="N164" s="204"/>
      <c r="O164" s="204"/>
      <c r="P164" s="204"/>
      <c r="Q164" s="204"/>
      <c r="R164" s="209"/>
      <c r="T164" s="210"/>
      <c r="U164" s="204"/>
      <c r="V164" s="204"/>
      <c r="W164" s="204"/>
      <c r="X164" s="204"/>
      <c r="Y164" s="204"/>
      <c r="Z164" s="204"/>
      <c r="AA164" s="211"/>
      <c r="AT164" s="212" t="s">
        <v>135</v>
      </c>
      <c r="AU164" s="212" t="s">
        <v>132</v>
      </c>
      <c r="AV164" s="10" t="s">
        <v>132</v>
      </c>
      <c r="AW164" s="10" t="s">
        <v>31</v>
      </c>
      <c r="AX164" s="10" t="s">
        <v>75</v>
      </c>
      <c r="AY164" s="212" t="s">
        <v>126</v>
      </c>
    </row>
    <row r="165" s="12" customFormat="1" ht="16.5" customHeight="1">
      <c r="B165" s="222"/>
      <c r="C165" s="223"/>
      <c r="D165" s="223"/>
      <c r="E165" s="224" t="s">
        <v>18</v>
      </c>
      <c r="F165" s="225" t="s">
        <v>138</v>
      </c>
      <c r="G165" s="223"/>
      <c r="H165" s="223"/>
      <c r="I165" s="223"/>
      <c r="J165" s="223"/>
      <c r="K165" s="226">
        <v>16.460000000000001</v>
      </c>
      <c r="L165" s="223"/>
      <c r="M165" s="223"/>
      <c r="N165" s="223"/>
      <c r="O165" s="223"/>
      <c r="P165" s="223"/>
      <c r="Q165" s="223"/>
      <c r="R165" s="227"/>
      <c r="T165" s="228"/>
      <c r="U165" s="223"/>
      <c r="V165" s="223"/>
      <c r="W165" s="223"/>
      <c r="X165" s="223"/>
      <c r="Y165" s="223"/>
      <c r="Z165" s="223"/>
      <c r="AA165" s="229"/>
      <c r="AT165" s="230" t="s">
        <v>135</v>
      </c>
      <c r="AU165" s="230" t="s">
        <v>132</v>
      </c>
      <c r="AV165" s="12" t="s">
        <v>131</v>
      </c>
      <c r="AW165" s="12" t="s">
        <v>31</v>
      </c>
      <c r="AX165" s="12" t="s">
        <v>81</v>
      </c>
      <c r="AY165" s="230" t="s">
        <v>126</v>
      </c>
    </row>
    <row r="166" s="9" customFormat="1" ht="29.88" customHeight="1">
      <c r="B166" s="178"/>
      <c r="C166" s="179"/>
      <c r="D166" s="190" t="s">
        <v>107</v>
      </c>
      <c r="E166" s="190"/>
      <c r="F166" s="190"/>
      <c r="G166" s="190"/>
      <c r="H166" s="190"/>
      <c r="I166" s="190"/>
      <c r="J166" s="190"/>
      <c r="K166" s="190"/>
      <c r="L166" s="190"/>
      <c r="M166" s="190"/>
      <c r="N166" s="191">
        <f>BK166</f>
        <v>0</v>
      </c>
      <c r="O166" s="192"/>
      <c r="P166" s="192"/>
      <c r="Q166" s="192"/>
      <c r="R166" s="183"/>
      <c r="T166" s="184"/>
      <c r="U166" s="179"/>
      <c r="V166" s="179"/>
      <c r="W166" s="185">
        <f>W167</f>
        <v>0</v>
      </c>
      <c r="X166" s="179"/>
      <c r="Y166" s="185">
        <f>Y167</f>
        <v>0</v>
      </c>
      <c r="Z166" s="179"/>
      <c r="AA166" s="186">
        <f>AA167</f>
        <v>0</v>
      </c>
      <c r="AR166" s="187" t="s">
        <v>81</v>
      </c>
      <c r="AT166" s="188" t="s">
        <v>74</v>
      </c>
      <c r="AU166" s="188" t="s">
        <v>81</v>
      </c>
      <c r="AY166" s="187" t="s">
        <v>126</v>
      </c>
      <c r="BK166" s="189">
        <f>BK167</f>
        <v>0</v>
      </c>
    </row>
    <row r="167" s="1" customFormat="1" ht="25.5" customHeight="1">
      <c r="B167" s="41"/>
      <c r="C167" s="193" t="s">
        <v>211</v>
      </c>
      <c r="D167" s="193" t="s">
        <v>127</v>
      </c>
      <c r="E167" s="194" t="s">
        <v>212</v>
      </c>
      <c r="F167" s="195" t="s">
        <v>213</v>
      </c>
      <c r="G167" s="195"/>
      <c r="H167" s="195"/>
      <c r="I167" s="195"/>
      <c r="J167" s="196" t="s">
        <v>214</v>
      </c>
      <c r="K167" s="197">
        <v>1</v>
      </c>
      <c r="L167" s="197">
        <v>0</v>
      </c>
      <c r="M167" s="197"/>
      <c r="N167" s="197">
        <f>ROUND(L167*K167,3)</f>
        <v>0</v>
      </c>
      <c r="O167" s="197"/>
      <c r="P167" s="197"/>
      <c r="Q167" s="197"/>
      <c r="R167" s="43"/>
      <c r="T167" s="198" t="s">
        <v>18</v>
      </c>
      <c r="U167" s="51" t="s">
        <v>42</v>
      </c>
      <c r="V167" s="199">
        <v>0</v>
      </c>
      <c r="W167" s="199">
        <f>V167*K167</f>
        <v>0</v>
      </c>
      <c r="X167" s="199">
        <v>0</v>
      </c>
      <c r="Y167" s="199">
        <f>X167*K167</f>
        <v>0</v>
      </c>
      <c r="Z167" s="199">
        <v>0</v>
      </c>
      <c r="AA167" s="200">
        <f>Z167*K167</f>
        <v>0</v>
      </c>
      <c r="AR167" s="23" t="s">
        <v>131</v>
      </c>
      <c r="AT167" s="23" t="s">
        <v>127</v>
      </c>
      <c r="AU167" s="23" t="s">
        <v>132</v>
      </c>
      <c r="AY167" s="23" t="s">
        <v>126</v>
      </c>
      <c r="BE167" s="201">
        <f>IF(U167="základná",N167,0)</f>
        <v>0</v>
      </c>
      <c r="BF167" s="201">
        <f>IF(U167="znížená",N167,0)</f>
        <v>0</v>
      </c>
      <c r="BG167" s="201">
        <f>IF(U167="zákl. prenesená",N167,0)</f>
        <v>0</v>
      </c>
      <c r="BH167" s="201">
        <f>IF(U167="zníž. prenesená",N167,0)</f>
        <v>0</v>
      </c>
      <c r="BI167" s="201">
        <f>IF(U167="nulová",N167,0)</f>
        <v>0</v>
      </c>
      <c r="BJ167" s="23" t="s">
        <v>132</v>
      </c>
      <c r="BK167" s="202">
        <f>ROUND(L167*K167,3)</f>
        <v>0</v>
      </c>
      <c r="BL167" s="23" t="s">
        <v>131</v>
      </c>
      <c r="BM167" s="23" t="s">
        <v>215</v>
      </c>
    </row>
    <row r="168" s="9" customFormat="1" ht="29.88" customHeight="1">
      <c r="B168" s="178"/>
      <c r="C168" s="179"/>
      <c r="D168" s="190" t="s">
        <v>108</v>
      </c>
      <c r="E168" s="190"/>
      <c r="F168" s="190"/>
      <c r="G168" s="190"/>
      <c r="H168" s="190"/>
      <c r="I168" s="190"/>
      <c r="J168" s="190"/>
      <c r="K168" s="190"/>
      <c r="L168" s="190"/>
      <c r="M168" s="190"/>
      <c r="N168" s="238">
        <f>BK168</f>
        <v>10874.971000000001</v>
      </c>
      <c r="O168" s="239"/>
      <c r="P168" s="239"/>
      <c r="Q168" s="239"/>
      <c r="R168" s="183"/>
      <c r="T168" s="184"/>
      <c r="U168" s="179"/>
      <c r="V168" s="179"/>
      <c r="W168" s="185">
        <f>SUM(W169:W193)</f>
        <v>107.826821</v>
      </c>
      <c r="X168" s="179"/>
      <c r="Y168" s="185">
        <f>SUM(Y169:Y193)</f>
        <v>6.2683019999999994</v>
      </c>
      <c r="Z168" s="179"/>
      <c r="AA168" s="186">
        <f>SUM(AA169:AA193)</f>
        <v>0</v>
      </c>
      <c r="AR168" s="187" t="s">
        <v>81</v>
      </c>
      <c r="AT168" s="188" t="s">
        <v>74</v>
      </c>
      <c r="AU168" s="188" t="s">
        <v>81</v>
      </c>
      <c r="AY168" s="187" t="s">
        <v>126</v>
      </c>
      <c r="BK168" s="189">
        <f>SUM(BK169:BK193)</f>
        <v>10874.971000000001</v>
      </c>
    </row>
    <row r="169" s="1" customFormat="1" ht="38.25" customHeight="1">
      <c r="B169" s="41"/>
      <c r="C169" s="193" t="s">
        <v>216</v>
      </c>
      <c r="D169" s="193" t="s">
        <v>127</v>
      </c>
      <c r="E169" s="194" t="s">
        <v>217</v>
      </c>
      <c r="F169" s="195" t="s">
        <v>218</v>
      </c>
      <c r="G169" s="195"/>
      <c r="H169" s="195"/>
      <c r="I169" s="195"/>
      <c r="J169" s="196" t="s">
        <v>219</v>
      </c>
      <c r="K169" s="197">
        <v>4</v>
      </c>
      <c r="L169" s="197">
        <v>0.76900000000000002</v>
      </c>
      <c r="M169" s="197"/>
      <c r="N169" s="197">
        <f>ROUND(L169*K169,3)</f>
        <v>3.0760000000000001</v>
      </c>
      <c r="O169" s="197"/>
      <c r="P169" s="197"/>
      <c r="Q169" s="197"/>
      <c r="R169" s="43"/>
      <c r="T169" s="198" t="s">
        <v>18</v>
      </c>
      <c r="U169" s="51" t="s">
        <v>42</v>
      </c>
      <c r="V169" s="199">
        <v>0.28299999999999997</v>
      </c>
      <c r="W169" s="199">
        <f>V169*K169</f>
        <v>1.1319999999999999</v>
      </c>
      <c r="X169" s="199">
        <v>0.00050000000000000001</v>
      </c>
      <c r="Y169" s="199">
        <f>X169*K169</f>
        <v>0.002</v>
      </c>
      <c r="Z169" s="199">
        <v>0</v>
      </c>
      <c r="AA169" s="200">
        <f>Z169*K169</f>
        <v>0</v>
      </c>
      <c r="AR169" s="23" t="s">
        <v>131</v>
      </c>
      <c r="AT169" s="23" t="s">
        <v>127</v>
      </c>
      <c r="AU169" s="23" t="s">
        <v>132</v>
      </c>
      <c r="AY169" s="23" t="s">
        <v>126</v>
      </c>
      <c r="BE169" s="201">
        <f>IF(U169="základná",N169,0)</f>
        <v>0</v>
      </c>
      <c r="BF169" s="201">
        <f>IF(U169="znížená",N169,0)</f>
        <v>3.0760000000000001</v>
      </c>
      <c r="BG169" s="201">
        <f>IF(U169="zákl. prenesená",N169,0)</f>
        <v>0</v>
      </c>
      <c r="BH169" s="201">
        <f>IF(U169="zníž. prenesená",N169,0)</f>
        <v>0</v>
      </c>
      <c r="BI169" s="201">
        <f>IF(U169="nulová",N169,0)</f>
        <v>0</v>
      </c>
      <c r="BJ169" s="23" t="s">
        <v>132</v>
      </c>
      <c r="BK169" s="202">
        <f>ROUND(L169*K169,3)</f>
        <v>3.0760000000000001</v>
      </c>
      <c r="BL169" s="23" t="s">
        <v>131</v>
      </c>
      <c r="BM169" s="23" t="s">
        <v>220</v>
      </c>
    </row>
    <row r="170" s="1" customFormat="1" ht="25.5" customHeight="1">
      <c r="B170" s="41"/>
      <c r="C170" s="233" t="s">
        <v>221</v>
      </c>
      <c r="D170" s="233" t="s">
        <v>172</v>
      </c>
      <c r="E170" s="234" t="s">
        <v>222</v>
      </c>
      <c r="F170" s="235" t="s">
        <v>223</v>
      </c>
      <c r="G170" s="235"/>
      <c r="H170" s="235"/>
      <c r="I170" s="235"/>
      <c r="J170" s="236" t="s">
        <v>224</v>
      </c>
      <c r="K170" s="237">
        <v>1</v>
      </c>
      <c r="L170" s="237">
        <v>147.51900000000001</v>
      </c>
      <c r="M170" s="237"/>
      <c r="N170" s="237">
        <f>ROUND(L170*K170,3)</f>
        <v>147.51900000000001</v>
      </c>
      <c r="O170" s="197"/>
      <c r="P170" s="197"/>
      <c r="Q170" s="197"/>
      <c r="R170" s="43"/>
      <c r="T170" s="198" t="s">
        <v>18</v>
      </c>
      <c r="U170" s="51" t="s">
        <v>42</v>
      </c>
      <c r="V170" s="199">
        <v>0</v>
      </c>
      <c r="W170" s="199">
        <f>V170*K170</f>
        <v>0</v>
      </c>
      <c r="X170" s="199">
        <v>0.0276</v>
      </c>
      <c r="Y170" s="199">
        <f>X170*K170</f>
        <v>0.0276</v>
      </c>
      <c r="Z170" s="199">
        <v>0</v>
      </c>
      <c r="AA170" s="200">
        <f>Z170*K170</f>
        <v>0</v>
      </c>
      <c r="AR170" s="23" t="s">
        <v>165</v>
      </c>
      <c r="AT170" s="23" t="s">
        <v>172</v>
      </c>
      <c r="AU170" s="23" t="s">
        <v>132</v>
      </c>
      <c r="AY170" s="23" t="s">
        <v>126</v>
      </c>
      <c r="BE170" s="201">
        <f>IF(U170="základná",N170,0)</f>
        <v>0</v>
      </c>
      <c r="BF170" s="201">
        <f>IF(U170="znížená",N170,0)</f>
        <v>147.51900000000001</v>
      </c>
      <c r="BG170" s="201">
        <f>IF(U170="zákl. prenesená",N170,0)</f>
        <v>0</v>
      </c>
      <c r="BH170" s="201">
        <f>IF(U170="zníž. prenesená",N170,0)</f>
        <v>0</v>
      </c>
      <c r="BI170" s="201">
        <f>IF(U170="nulová",N170,0)</f>
        <v>0</v>
      </c>
      <c r="BJ170" s="23" t="s">
        <v>132</v>
      </c>
      <c r="BK170" s="202">
        <f>ROUND(L170*K170,3)</f>
        <v>147.51900000000001</v>
      </c>
      <c r="BL170" s="23" t="s">
        <v>131</v>
      </c>
      <c r="BM170" s="23" t="s">
        <v>225</v>
      </c>
    </row>
    <row r="171" s="1" customFormat="1" ht="38.25" customHeight="1">
      <c r="B171" s="41"/>
      <c r="C171" s="193" t="s">
        <v>226</v>
      </c>
      <c r="D171" s="193" t="s">
        <v>127</v>
      </c>
      <c r="E171" s="194" t="s">
        <v>227</v>
      </c>
      <c r="F171" s="195" t="s">
        <v>228</v>
      </c>
      <c r="G171" s="195"/>
      <c r="H171" s="195"/>
      <c r="I171" s="195"/>
      <c r="J171" s="196" t="s">
        <v>219</v>
      </c>
      <c r="K171" s="197">
        <v>160.59999999999999</v>
      </c>
      <c r="L171" s="197">
        <v>10.327</v>
      </c>
      <c r="M171" s="197"/>
      <c r="N171" s="197">
        <f>ROUND(L171*K171,3)</f>
        <v>1658.5160000000001</v>
      </c>
      <c r="O171" s="197"/>
      <c r="P171" s="197"/>
      <c r="Q171" s="197"/>
      <c r="R171" s="43"/>
      <c r="T171" s="198" t="s">
        <v>18</v>
      </c>
      <c r="U171" s="51" t="s">
        <v>42</v>
      </c>
      <c r="V171" s="199">
        <v>0.36919999999999997</v>
      </c>
      <c r="W171" s="199">
        <f>V171*K171</f>
        <v>59.293519999999994</v>
      </c>
      <c r="X171" s="199">
        <v>0.00050000000000000001</v>
      </c>
      <c r="Y171" s="199">
        <f>X171*K171</f>
        <v>0.080299999999999996</v>
      </c>
      <c r="Z171" s="199">
        <v>0</v>
      </c>
      <c r="AA171" s="200">
        <f>Z171*K171</f>
        <v>0</v>
      </c>
      <c r="AR171" s="23" t="s">
        <v>131</v>
      </c>
      <c r="AT171" s="23" t="s">
        <v>127</v>
      </c>
      <c r="AU171" s="23" t="s">
        <v>132</v>
      </c>
      <c r="AY171" s="23" t="s">
        <v>126</v>
      </c>
      <c r="BE171" s="201">
        <f>IF(U171="základná",N171,0)</f>
        <v>0</v>
      </c>
      <c r="BF171" s="201">
        <f>IF(U171="znížená",N171,0)</f>
        <v>1658.5160000000001</v>
      </c>
      <c r="BG171" s="201">
        <f>IF(U171="zákl. prenesená",N171,0)</f>
        <v>0</v>
      </c>
      <c r="BH171" s="201">
        <f>IF(U171="zníž. prenesená",N171,0)</f>
        <v>0</v>
      </c>
      <c r="BI171" s="201">
        <f>IF(U171="nulová",N171,0)</f>
        <v>0</v>
      </c>
      <c r="BJ171" s="23" t="s">
        <v>132</v>
      </c>
      <c r="BK171" s="202">
        <f>ROUND(L171*K171,3)</f>
        <v>1658.5160000000001</v>
      </c>
      <c r="BL171" s="23" t="s">
        <v>131</v>
      </c>
      <c r="BM171" s="23" t="s">
        <v>229</v>
      </c>
    </row>
    <row r="172" s="1" customFormat="1" ht="25.5" customHeight="1">
      <c r="B172" s="41"/>
      <c r="C172" s="233" t="s">
        <v>10</v>
      </c>
      <c r="D172" s="233" t="s">
        <v>172</v>
      </c>
      <c r="E172" s="234" t="s">
        <v>230</v>
      </c>
      <c r="F172" s="235" t="s">
        <v>231</v>
      </c>
      <c r="G172" s="235"/>
      <c r="H172" s="235"/>
      <c r="I172" s="235"/>
      <c r="J172" s="236" t="s">
        <v>224</v>
      </c>
      <c r="K172" s="237">
        <v>27</v>
      </c>
      <c r="L172" s="237">
        <v>160</v>
      </c>
      <c r="M172" s="237"/>
      <c r="N172" s="237">
        <f>ROUND(L172*K172,3)</f>
        <v>4320</v>
      </c>
      <c r="O172" s="197"/>
      <c r="P172" s="197"/>
      <c r="Q172" s="197"/>
      <c r="R172" s="43"/>
      <c r="T172" s="198" t="s">
        <v>18</v>
      </c>
      <c r="U172" s="51" t="s">
        <v>42</v>
      </c>
      <c r="V172" s="199">
        <v>0</v>
      </c>
      <c r="W172" s="199">
        <f>V172*K172</f>
        <v>0</v>
      </c>
      <c r="X172" s="199">
        <v>0.068400000000000002</v>
      </c>
      <c r="Y172" s="199">
        <f>X172*K172</f>
        <v>1.8468</v>
      </c>
      <c r="Z172" s="199">
        <v>0</v>
      </c>
      <c r="AA172" s="200">
        <f>Z172*K172</f>
        <v>0</v>
      </c>
      <c r="AR172" s="23" t="s">
        <v>165</v>
      </c>
      <c r="AT172" s="23" t="s">
        <v>172</v>
      </c>
      <c r="AU172" s="23" t="s">
        <v>132</v>
      </c>
      <c r="AY172" s="23" t="s">
        <v>126</v>
      </c>
      <c r="BE172" s="201">
        <f>IF(U172="základná",N172,0)</f>
        <v>0</v>
      </c>
      <c r="BF172" s="201">
        <f>IF(U172="znížená",N172,0)</f>
        <v>4320</v>
      </c>
      <c r="BG172" s="201">
        <f>IF(U172="zákl. prenesená",N172,0)</f>
        <v>0</v>
      </c>
      <c r="BH172" s="201">
        <f>IF(U172="zníž. prenesená",N172,0)</f>
        <v>0</v>
      </c>
      <c r="BI172" s="201">
        <f>IF(U172="nulová",N172,0)</f>
        <v>0</v>
      </c>
      <c r="BJ172" s="23" t="s">
        <v>132</v>
      </c>
      <c r="BK172" s="202">
        <f>ROUND(L172*K172,3)</f>
        <v>4320</v>
      </c>
      <c r="BL172" s="23" t="s">
        <v>131</v>
      </c>
      <c r="BM172" s="23" t="s">
        <v>232</v>
      </c>
    </row>
    <row r="173" s="1" customFormat="1" ht="16.5" customHeight="1">
      <c r="B173" s="41"/>
      <c r="C173" s="193" t="s">
        <v>233</v>
      </c>
      <c r="D173" s="193" t="s">
        <v>127</v>
      </c>
      <c r="E173" s="194" t="s">
        <v>234</v>
      </c>
      <c r="F173" s="195" t="s">
        <v>235</v>
      </c>
      <c r="G173" s="195"/>
      <c r="H173" s="195"/>
      <c r="I173" s="195"/>
      <c r="J173" s="196" t="s">
        <v>224</v>
      </c>
      <c r="K173" s="197">
        <v>5</v>
      </c>
      <c r="L173" s="197">
        <v>5.5309999999999997</v>
      </c>
      <c r="M173" s="197"/>
      <c r="N173" s="197">
        <f>ROUND(L173*K173,3)</f>
        <v>27.655000000000001</v>
      </c>
      <c r="O173" s="197"/>
      <c r="P173" s="197"/>
      <c r="Q173" s="197"/>
      <c r="R173" s="43"/>
      <c r="T173" s="198" t="s">
        <v>18</v>
      </c>
      <c r="U173" s="51" t="s">
        <v>42</v>
      </c>
      <c r="V173" s="199">
        <v>0.312</v>
      </c>
      <c r="W173" s="199">
        <f>V173*K173</f>
        <v>1.5600000000000001</v>
      </c>
      <c r="X173" s="199">
        <v>3.0000000000000001E-05</v>
      </c>
      <c r="Y173" s="199">
        <f>X173*K173</f>
        <v>0.00015000000000000001</v>
      </c>
      <c r="Z173" s="199">
        <v>0</v>
      </c>
      <c r="AA173" s="200">
        <f>Z173*K173</f>
        <v>0</v>
      </c>
      <c r="AR173" s="23" t="s">
        <v>131</v>
      </c>
      <c r="AT173" s="23" t="s">
        <v>127</v>
      </c>
      <c r="AU173" s="23" t="s">
        <v>132</v>
      </c>
      <c r="AY173" s="23" t="s">
        <v>126</v>
      </c>
      <c r="BE173" s="201">
        <f>IF(U173="základná",N173,0)</f>
        <v>0</v>
      </c>
      <c r="BF173" s="201">
        <f>IF(U173="znížená",N173,0)</f>
        <v>27.655000000000001</v>
      </c>
      <c r="BG173" s="201">
        <f>IF(U173="zákl. prenesená",N173,0)</f>
        <v>0</v>
      </c>
      <c r="BH173" s="201">
        <f>IF(U173="zníž. prenesená",N173,0)</f>
        <v>0</v>
      </c>
      <c r="BI173" s="201">
        <f>IF(U173="nulová",N173,0)</f>
        <v>0</v>
      </c>
      <c r="BJ173" s="23" t="s">
        <v>132</v>
      </c>
      <c r="BK173" s="202">
        <f>ROUND(L173*K173,3)</f>
        <v>27.655000000000001</v>
      </c>
      <c r="BL173" s="23" t="s">
        <v>131</v>
      </c>
      <c r="BM173" s="23" t="s">
        <v>236</v>
      </c>
    </row>
    <row r="174" s="1" customFormat="1" ht="25.5" customHeight="1">
      <c r="B174" s="41"/>
      <c r="C174" s="233" t="s">
        <v>237</v>
      </c>
      <c r="D174" s="233" t="s">
        <v>172</v>
      </c>
      <c r="E174" s="234" t="s">
        <v>238</v>
      </c>
      <c r="F174" s="235" t="s">
        <v>239</v>
      </c>
      <c r="G174" s="235"/>
      <c r="H174" s="235"/>
      <c r="I174" s="235"/>
      <c r="J174" s="236" t="s">
        <v>224</v>
      </c>
      <c r="K174" s="237">
        <v>4</v>
      </c>
      <c r="L174" s="237">
        <v>47.457000000000001</v>
      </c>
      <c r="M174" s="237"/>
      <c r="N174" s="237">
        <f>ROUND(L174*K174,3)</f>
        <v>189.828</v>
      </c>
      <c r="O174" s="197"/>
      <c r="P174" s="197"/>
      <c r="Q174" s="197"/>
      <c r="R174" s="43"/>
      <c r="T174" s="198" t="s">
        <v>18</v>
      </c>
      <c r="U174" s="51" t="s">
        <v>42</v>
      </c>
      <c r="V174" s="199">
        <v>0</v>
      </c>
      <c r="W174" s="199">
        <f>V174*K174</f>
        <v>0</v>
      </c>
      <c r="X174" s="199">
        <v>0.0071999999999999998</v>
      </c>
      <c r="Y174" s="199">
        <f>X174*K174</f>
        <v>0.028799999999999999</v>
      </c>
      <c r="Z174" s="199">
        <v>0</v>
      </c>
      <c r="AA174" s="200">
        <f>Z174*K174</f>
        <v>0</v>
      </c>
      <c r="AR174" s="23" t="s">
        <v>165</v>
      </c>
      <c r="AT174" s="23" t="s">
        <v>172</v>
      </c>
      <c r="AU174" s="23" t="s">
        <v>132</v>
      </c>
      <c r="AY174" s="23" t="s">
        <v>126</v>
      </c>
      <c r="BE174" s="201">
        <f>IF(U174="základná",N174,0)</f>
        <v>0</v>
      </c>
      <c r="BF174" s="201">
        <f>IF(U174="znížená",N174,0)</f>
        <v>189.828</v>
      </c>
      <c r="BG174" s="201">
        <f>IF(U174="zákl. prenesená",N174,0)</f>
        <v>0</v>
      </c>
      <c r="BH174" s="201">
        <f>IF(U174="zníž. prenesená",N174,0)</f>
        <v>0</v>
      </c>
      <c r="BI174" s="201">
        <f>IF(U174="nulová",N174,0)</f>
        <v>0</v>
      </c>
      <c r="BJ174" s="23" t="s">
        <v>132</v>
      </c>
      <c r="BK174" s="202">
        <f>ROUND(L174*K174,3)</f>
        <v>189.828</v>
      </c>
      <c r="BL174" s="23" t="s">
        <v>131</v>
      </c>
      <c r="BM174" s="23" t="s">
        <v>240</v>
      </c>
    </row>
    <row r="175" s="1" customFormat="1" ht="16.5" customHeight="1">
      <c r="B175" s="41"/>
      <c r="C175" s="233" t="s">
        <v>241</v>
      </c>
      <c r="D175" s="233" t="s">
        <v>172</v>
      </c>
      <c r="E175" s="234" t="s">
        <v>242</v>
      </c>
      <c r="F175" s="235" t="s">
        <v>243</v>
      </c>
      <c r="G175" s="235"/>
      <c r="H175" s="235"/>
      <c r="I175" s="235"/>
      <c r="J175" s="236" t="s">
        <v>224</v>
      </c>
      <c r="K175" s="237">
        <v>1</v>
      </c>
      <c r="L175" s="237">
        <v>141.267</v>
      </c>
      <c r="M175" s="237"/>
      <c r="N175" s="237">
        <f>ROUND(L175*K175,3)</f>
        <v>141.267</v>
      </c>
      <c r="O175" s="197"/>
      <c r="P175" s="197"/>
      <c r="Q175" s="197"/>
      <c r="R175" s="43"/>
      <c r="T175" s="198" t="s">
        <v>18</v>
      </c>
      <c r="U175" s="51" t="s">
        <v>42</v>
      </c>
      <c r="V175" s="199">
        <v>0</v>
      </c>
      <c r="W175" s="199">
        <f>V175*K175</f>
        <v>0</v>
      </c>
      <c r="X175" s="199">
        <v>0</v>
      </c>
      <c r="Y175" s="199">
        <f>X175*K175</f>
        <v>0</v>
      </c>
      <c r="Z175" s="199">
        <v>0</v>
      </c>
      <c r="AA175" s="200">
        <f>Z175*K175</f>
        <v>0</v>
      </c>
      <c r="AR175" s="23" t="s">
        <v>165</v>
      </c>
      <c r="AT175" s="23" t="s">
        <v>172</v>
      </c>
      <c r="AU175" s="23" t="s">
        <v>132</v>
      </c>
      <c r="AY175" s="23" t="s">
        <v>126</v>
      </c>
      <c r="BE175" s="201">
        <f>IF(U175="základná",N175,0)</f>
        <v>0</v>
      </c>
      <c r="BF175" s="201">
        <f>IF(U175="znížená",N175,0)</f>
        <v>141.267</v>
      </c>
      <c r="BG175" s="201">
        <f>IF(U175="zákl. prenesená",N175,0)</f>
        <v>0</v>
      </c>
      <c r="BH175" s="201">
        <f>IF(U175="zníž. prenesená",N175,0)</f>
        <v>0</v>
      </c>
      <c r="BI175" s="201">
        <f>IF(U175="nulová",N175,0)</f>
        <v>0</v>
      </c>
      <c r="BJ175" s="23" t="s">
        <v>132</v>
      </c>
      <c r="BK175" s="202">
        <f>ROUND(L175*K175,3)</f>
        <v>141.267</v>
      </c>
      <c r="BL175" s="23" t="s">
        <v>131</v>
      </c>
      <c r="BM175" s="23" t="s">
        <v>244</v>
      </c>
    </row>
    <row r="176" s="1" customFormat="1" ht="25.5" customHeight="1">
      <c r="B176" s="41"/>
      <c r="C176" s="193" t="s">
        <v>245</v>
      </c>
      <c r="D176" s="193" t="s">
        <v>127</v>
      </c>
      <c r="E176" s="194" t="s">
        <v>246</v>
      </c>
      <c r="F176" s="195" t="s">
        <v>247</v>
      </c>
      <c r="G176" s="195"/>
      <c r="H176" s="195"/>
      <c r="I176" s="195"/>
      <c r="J176" s="196" t="s">
        <v>224</v>
      </c>
      <c r="K176" s="197">
        <v>6</v>
      </c>
      <c r="L176" s="197">
        <v>25</v>
      </c>
      <c r="M176" s="197"/>
      <c r="N176" s="197">
        <f>ROUND(L176*K176,3)</f>
        <v>150</v>
      </c>
      <c r="O176" s="197"/>
      <c r="P176" s="197"/>
      <c r="Q176" s="197"/>
      <c r="R176" s="43"/>
      <c r="T176" s="198" t="s">
        <v>18</v>
      </c>
      <c r="U176" s="51" t="s">
        <v>42</v>
      </c>
      <c r="V176" s="199">
        <v>0</v>
      </c>
      <c r="W176" s="199">
        <f>V176*K176</f>
        <v>0</v>
      </c>
      <c r="X176" s="199">
        <v>0</v>
      </c>
      <c r="Y176" s="199">
        <f>X176*K176</f>
        <v>0</v>
      </c>
      <c r="Z176" s="199">
        <v>0</v>
      </c>
      <c r="AA176" s="200">
        <f>Z176*K176</f>
        <v>0</v>
      </c>
      <c r="AR176" s="23" t="s">
        <v>131</v>
      </c>
      <c r="AT176" s="23" t="s">
        <v>127</v>
      </c>
      <c r="AU176" s="23" t="s">
        <v>132</v>
      </c>
      <c r="AY176" s="23" t="s">
        <v>126</v>
      </c>
      <c r="BE176" s="201">
        <f>IF(U176="základná",N176,0)</f>
        <v>0</v>
      </c>
      <c r="BF176" s="201">
        <f>IF(U176="znížená",N176,0)</f>
        <v>150</v>
      </c>
      <c r="BG176" s="201">
        <f>IF(U176="zákl. prenesená",N176,0)</f>
        <v>0</v>
      </c>
      <c r="BH176" s="201">
        <f>IF(U176="zníž. prenesená",N176,0)</f>
        <v>0</v>
      </c>
      <c r="BI176" s="201">
        <f>IF(U176="nulová",N176,0)</f>
        <v>0</v>
      </c>
      <c r="BJ176" s="23" t="s">
        <v>132</v>
      </c>
      <c r="BK176" s="202">
        <f>ROUND(L176*K176,3)</f>
        <v>150</v>
      </c>
      <c r="BL176" s="23" t="s">
        <v>131</v>
      </c>
      <c r="BM176" s="23" t="s">
        <v>248</v>
      </c>
    </row>
    <row r="177" s="1" customFormat="1" ht="16.5" customHeight="1">
      <c r="B177" s="41"/>
      <c r="C177" s="233" t="s">
        <v>249</v>
      </c>
      <c r="D177" s="233" t="s">
        <v>172</v>
      </c>
      <c r="E177" s="234" t="s">
        <v>250</v>
      </c>
      <c r="F177" s="235" t="s">
        <v>251</v>
      </c>
      <c r="G177" s="235"/>
      <c r="H177" s="235"/>
      <c r="I177" s="235"/>
      <c r="J177" s="236" t="s">
        <v>219</v>
      </c>
      <c r="K177" s="237">
        <v>2.1000000000000001</v>
      </c>
      <c r="L177" s="237">
        <v>91.299999999999997</v>
      </c>
      <c r="M177" s="237"/>
      <c r="N177" s="237">
        <f>ROUND(L177*K177,3)</f>
        <v>191.72999999999999</v>
      </c>
      <c r="O177" s="197"/>
      <c r="P177" s="197"/>
      <c r="Q177" s="197"/>
      <c r="R177" s="43"/>
      <c r="T177" s="198" t="s">
        <v>18</v>
      </c>
      <c r="U177" s="51" t="s">
        <v>42</v>
      </c>
      <c r="V177" s="199">
        <v>0</v>
      </c>
      <c r="W177" s="199">
        <f>V177*K177</f>
        <v>0</v>
      </c>
      <c r="X177" s="199">
        <v>0</v>
      </c>
      <c r="Y177" s="199">
        <f>X177*K177</f>
        <v>0</v>
      </c>
      <c r="Z177" s="199">
        <v>0</v>
      </c>
      <c r="AA177" s="200">
        <f>Z177*K177</f>
        <v>0</v>
      </c>
      <c r="AR177" s="23" t="s">
        <v>165</v>
      </c>
      <c r="AT177" s="23" t="s">
        <v>172</v>
      </c>
      <c r="AU177" s="23" t="s">
        <v>132</v>
      </c>
      <c r="AY177" s="23" t="s">
        <v>126</v>
      </c>
      <c r="BE177" s="201">
        <f>IF(U177="základná",N177,0)</f>
        <v>0</v>
      </c>
      <c r="BF177" s="201">
        <f>IF(U177="znížená",N177,0)</f>
        <v>191.72999999999999</v>
      </c>
      <c r="BG177" s="201">
        <f>IF(U177="zákl. prenesená",N177,0)</f>
        <v>0</v>
      </c>
      <c r="BH177" s="201">
        <f>IF(U177="zníž. prenesená",N177,0)</f>
        <v>0</v>
      </c>
      <c r="BI177" s="201">
        <f>IF(U177="nulová",N177,0)</f>
        <v>0</v>
      </c>
      <c r="BJ177" s="23" t="s">
        <v>132</v>
      </c>
      <c r="BK177" s="202">
        <f>ROUND(L177*K177,3)</f>
        <v>191.72999999999999</v>
      </c>
      <c r="BL177" s="23" t="s">
        <v>131</v>
      </c>
      <c r="BM177" s="23" t="s">
        <v>252</v>
      </c>
    </row>
    <row r="178" s="10" customFormat="1" ht="16.5" customHeight="1">
      <c r="B178" s="203"/>
      <c r="C178" s="204"/>
      <c r="D178" s="204"/>
      <c r="E178" s="205" t="s">
        <v>18</v>
      </c>
      <c r="F178" s="206" t="s">
        <v>253</v>
      </c>
      <c r="G178" s="207"/>
      <c r="H178" s="207"/>
      <c r="I178" s="207"/>
      <c r="J178" s="204"/>
      <c r="K178" s="208">
        <v>2.1000000000000001</v>
      </c>
      <c r="L178" s="204"/>
      <c r="M178" s="204"/>
      <c r="N178" s="204"/>
      <c r="O178" s="204"/>
      <c r="P178" s="204"/>
      <c r="Q178" s="204"/>
      <c r="R178" s="209"/>
      <c r="T178" s="210"/>
      <c r="U178" s="204"/>
      <c r="V178" s="204"/>
      <c r="W178" s="204"/>
      <c r="X178" s="204"/>
      <c r="Y178" s="204"/>
      <c r="Z178" s="204"/>
      <c r="AA178" s="211"/>
      <c r="AT178" s="212" t="s">
        <v>135</v>
      </c>
      <c r="AU178" s="212" t="s">
        <v>132</v>
      </c>
      <c r="AV178" s="10" t="s">
        <v>132</v>
      </c>
      <c r="AW178" s="10" t="s">
        <v>31</v>
      </c>
      <c r="AX178" s="10" t="s">
        <v>81</v>
      </c>
      <c r="AY178" s="212" t="s">
        <v>126</v>
      </c>
    </row>
    <row r="179" s="1" customFormat="1" ht="25.5" customHeight="1">
      <c r="B179" s="41"/>
      <c r="C179" s="233" t="s">
        <v>254</v>
      </c>
      <c r="D179" s="233" t="s">
        <v>172</v>
      </c>
      <c r="E179" s="234" t="s">
        <v>255</v>
      </c>
      <c r="F179" s="235" t="s">
        <v>256</v>
      </c>
      <c r="G179" s="235"/>
      <c r="H179" s="235"/>
      <c r="I179" s="235"/>
      <c r="J179" s="236" t="s">
        <v>224</v>
      </c>
      <c r="K179" s="237">
        <v>6</v>
      </c>
      <c r="L179" s="237">
        <v>145</v>
      </c>
      <c r="M179" s="237"/>
      <c r="N179" s="237">
        <f>ROUND(L179*K179,3)</f>
        <v>870</v>
      </c>
      <c r="O179" s="197"/>
      <c r="P179" s="197"/>
      <c r="Q179" s="197"/>
      <c r="R179" s="43"/>
      <c r="T179" s="198" t="s">
        <v>18</v>
      </c>
      <c r="U179" s="51" t="s">
        <v>42</v>
      </c>
      <c r="V179" s="199">
        <v>0</v>
      </c>
      <c r="W179" s="199">
        <f>V179*K179</f>
        <v>0</v>
      </c>
      <c r="X179" s="199">
        <v>0</v>
      </c>
      <c r="Y179" s="199">
        <f>X179*K179</f>
        <v>0</v>
      </c>
      <c r="Z179" s="199">
        <v>0</v>
      </c>
      <c r="AA179" s="200">
        <f>Z179*K179</f>
        <v>0</v>
      </c>
      <c r="AR179" s="23" t="s">
        <v>165</v>
      </c>
      <c r="AT179" s="23" t="s">
        <v>172</v>
      </c>
      <c r="AU179" s="23" t="s">
        <v>132</v>
      </c>
      <c r="AY179" s="23" t="s">
        <v>126</v>
      </c>
      <c r="BE179" s="201">
        <f>IF(U179="základná",N179,0)</f>
        <v>0</v>
      </c>
      <c r="BF179" s="201">
        <f>IF(U179="znížená",N179,0)</f>
        <v>870</v>
      </c>
      <c r="BG179" s="201">
        <f>IF(U179="zákl. prenesená",N179,0)</f>
        <v>0</v>
      </c>
      <c r="BH179" s="201">
        <f>IF(U179="zníž. prenesená",N179,0)</f>
        <v>0</v>
      </c>
      <c r="BI179" s="201">
        <f>IF(U179="nulová",N179,0)</f>
        <v>0</v>
      </c>
      <c r="BJ179" s="23" t="s">
        <v>132</v>
      </c>
      <c r="BK179" s="202">
        <f>ROUND(L179*K179,3)</f>
        <v>870</v>
      </c>
      <c r="BL179" s="23" t="s">
        <v>131</v>
      </c>
      <c r="BM179" s="23" t="s">
        <v>257</v>
      </c>
    </row>
    <row r="180" s="1" customFormat="1" ht="16.5" customHeight="1">
      <c r="B180" s="41"/>
      <c r="C180" s="233" t="s">
        <v>258</v>
      </c>
      <c r="D180" s="233" t="s">
        <v>172</v>
      </c>
      <c r="E180" s="234" t="s">
        <v>259</v>
      </c>
      <c r="F180" s="235" t="s">
        <v>260</v>
      </c>
      <c r="G180" s="235"/>
      <c r="H180" s="235"/>
      <c r="I180" s="235"/>
      <c r="J180" s="236" t="s">
        <v>224</v>
      </c>
      <c r="K180" s="237">
        <v>12</v>
      </c>
      <c r="L180" s="237">
        <v>22.800000000000001</v>
      </c>
      <c r="M180" s="237"/>
      <c r="N180" s="237">
        <f>ROUND(L180*K180,3)</f>
        <v>273.60000000000002</v>
      </c>
      <c r="O180" s="197"/>
      <c r="P180" s="197"/>
      <c r="Q180" s="197"/>
      <c r="R180" s="43"/>
      <c r="T180" s="198" t="s">
        <v>18</v>
      </c>
      <c r="U180" s="51" t="s">
        <v>42</v>
      </c>
      <c r="V180" s="199">
        <v>0</v>
      </c>
      <c r="W180" s="199">
        <f>V180*K180</f>
        <v>0</v>
      </c>
      <c r="X180" s="199">
        <v>0</v>
      </c>
      <c r="Y180" s="199">
        <f>X180*K180</f>
        <v>0</v>
      </c>
      <c r="Z180" s="199">
        <v>0</v>
      </c>
      <c r="AA180" s="200">
        <f>Z180*K180</f>
        <v>0</v>
      </c>
      <c r="AR180" s="23" t="s">
        <v>165</v>
      </c>
      <c r="AT180" s="23" t="s">
        <v>172</v>
      </c>
      <c r="AU180" s="23" t="s">
        <v>132</v>
      </c>
      <c r="AY180" s="23" t="s">
        <v>126</v>
      </c>
      <c r="BE180" s="201">
        <f>IF(U180="základná",N180,0)</f>
        <v>0</v>
      </c>
      <c r="BF180" s="201">
        <f>IF(U180="znížená",N180,0)</f>
        <v>273.60000000000002</v>
      </c>
      <c r="BG180" s="201">
        <f>IF(U180="zákl. prenesená",N180,0)</f>
        <v>0</v>
      </c>
      <c r="BH180" s="201">
        <f>IF(U180="zníž. prenesená",N180,0)</f>
        <v>0</v>
      </c>
      <c r="BI180" s="201">
        <f>IF(U180="nulová",N180,0)</f>
        <v>0</v>
      </c>
      <c r="BJ180" s="23" t="s">
        <v>132</v>
      </c>
      <c r="BK180" s="202">
        <f>ROUND(L180*K180,3)</f>
        <v>273.60000000000002</v>
      </c>
      <c r="BL180" s="23" t="s">
        <v>131</v>
      </c>
      <c r="BM180" s="23" t="s">
        <v>261</v>
      </c>
    </row>
    <row r="181" s="1" customFormat="1" ht="16.5" customHeight="1">
      <c r="B181" s="41"/>
      <c r="C181" s="233" t="s">
        <v>262</v>
      </c>
      <c r="D181" s="233" t="s">
        <v>172</v>
      </c>
      <c r="E181" s="234" t="s">
        <v>263</v>
      </c>
      <c r="F181" s="235" t="s">
        <v>264</v>
      </c>
      <c r="G181" s="235"/>
      <c r="H181" s="235"/>
      <c r="I181" s="235"/>
      <c r="J181" s="236" t="s">
        <v>224</v>
      </c>
      <c r="K181" s="237">
        <v>6</v>
      </c>
      <c r="L181" s="237">
        <v>114.15000000000001</v>
      </c>
      <c r="M181" s="237"/>
      <c r="N181" s="237">
        <f>ROUND(L181*K181,3)</f>
        <v>684.89999999999998</v>
      </c>
      <c r="O181" s="197"/>
      <c r="P181" s="197"/>
      <c r="Q181" s="197"/>
      <c r="R181" s="43"/>
      <c r="T181" s="198" t="s">
        <v>18</v>
      </c>
      <c r="U181" s="51" t="s">
        <v>42</v>
      </c>
      <c r="V181" s="199">
        <v>0</v>
      </c>
      <c r="W181" s="199">
        <f>V181*K181</f>
        <v>0</v>
      </c>
      <c r="X181" s="199">
        <v>0.020500000000000001</v>
      </c>
      <c r="Y181" s="199">
        <f>X181*K181</f>
        <v>0.123</v>
      </c>
      <c r="Z181" s="199">
        <v>0</v>
      </c>
      <c r="AA181" s="200">
        <f>Z181*K181</f>
        <v>0</v>
      </c>
      <c r="AR181" s="23" t="s">
        <v>165</v>
      </c>
      <c r="AT181" s="23" t="s">
        <v>172</v>
      </c>
      <c r="AU181" s="23" t="s">
        <v>132</v>
      </c>
      <c r="AY181" s="23" t="s">
        <v>126</v>
      </c>
      <c r="BE181" s="201">
        <f>IF(U181="základná",N181,0)</f>
        <v>0</v>
      </c>
      <c r="BF181" s="201">
        <f>IF(U181="znížená",N181,0)</f>
        <v>684.89999999999998</v>
      </c>
      <c r="BG181" s="201">
        <f>IF(U181="zákl. prenesená",N181,0)</f>
        <v>0</v>
      </c>
      <c r="BH181" s="201">
        <f>IF(U181="zníž. prenesená",N181,0)</f>
        <v>0</v>
      </c>
      <c r="BI181" s="201">
        <f>IF(U181="nulová",N181,0)</f>
        <v>0</v>
      </c>
      <c r="BJ181" s="23" t="s">
        <v>132</v>
      </c>
      <c r="BK181" s="202">
        <f>ROUND(L181*K181,3)</f>
        <v>684.89999999999998</v>
      </c>
      <c r="BL181" s="23" t="s">
        <v>131</v>
      </c>
      <c r="BM181" s="23" t="s">
        <v>265</v>
      </c>
    </row>
    <row r="182" s="1" customFormat="1" ht="16.5" customHeight="1">
      <c r="B182" s="41"/>
      <c r="C182" s="233" t="s">
        <v>266</v>
      </c>
      <c r="D182" s="233" t="s">
        <v>172</v>
      </c>
      <c r="E182" s="234" t="s">
        <v>267</v>
      </c>
      <c r="F182" s="235" t="s">
        <v>268</v>
      </c>
      <c r="G182" s="235"/>
      <c r="H182" s="235"/>
      <c r="I182" s="235"/>
      <c r="J182" s="236" t="s">
        <v>224</v>
      </c>
      <c r="K182" s="237">
        <v>6</v>
      </c>
      <c r="L182" s="237">
        <v>96.5</v>
      </c>
      <c r="M182" s="237"/>
      <c r="N182" s="237">
        <f>ROUND(L182*K182,3)</f>
        <v>579</v>
      </c>
      <c r="O182" s="197"/>
      <c r="P182" s="197"/>
      <c r="Q182" s="197"/>
      <c r="R182" s="43"/>
      <c r="T182" s="198" t="s">
        <v>18</v>
      </c>
      <c r="U182" s="51" t="s">
        <v>42</v>
      </c>
      <c r="V182" s="199">
        <v>0</v>
      </c>
      <c r="W182" s="199">
        <f>V182*K182</f>
        <v>0</v>
      </c>
      <c r="X182" s="199">
        <v>0.0101</v>
      </c>
      <c r="Y182" s="199">
        <f>X182*K182</f>
        <v>0.060600000000000001</v>
      </c>
      <c r="Z182" s="199">
        <v>0</v>
      </c>
      <c r="AA182" s="200">
        <f>Z182*K182</f>
        <v>0</v>
      </c>
      <c r="AR182" s="23" t="s">
        <v>165</v>
      </c>
      <c r="AT182" s="23" t="s">
        <v>172</v>
      </c>
      <c r="AU182" s="23" t="s">
        <v>132</v>
      </c>
      <c r="AY182" s="23" t="s">
        <v>126</v>
      </c>
      <c r="BE182" s="201">
        <f>IF(U182="základná",N182,0)</f>
        <v>0</v>
      </c>
      <c r="BF182" s="201">
        <f>IF(U182="znížená",N182,0)</f>
        <v>579</v>
      </c>
      <c r="BG182" s="201">
        <f>IF(U182="zákl. prenesená",N182,0)</f>
        <v>0</v>
      </c>
      <c r="BH182" s="201">
        <f>IF(U182="zníž. prenesená",N182,0)</f>
        <v>0</v>
      </c>
      <c r="BI182" s="201">
        <f>IF(U182="nulová",N182,0)</f>
        <v>0</v>
      </c>
      <c r="BJ182" s="23" t="s">
        <v>132</v>
      </c>
      <c r="BK182" s="202">
        <f>ROUND(L182*K182,3)</f>
        <v>579</v>
      </c>
      <c r="BL182" s="23" t="s">
        <v>131</v>
      </c>
      <c r="BM182" s="23" t="s">
        <v>269</v>
      </c>
    </row>
    <row r="183" s="1" customFormat="1" ht="25.5" customHeight="1">
      <c r="B183" s="41"/>
      <c r="C183" s="193" t="s">
        <v>270</v>
      </c>
      <c r="D183" s="193" t="s">
        <v>127</v>
      </c>
      <c r="E183" s="194" t="s">
        <v>271</v>
      </c>
      <c r="F183" s="195" t="s">
        <v>272</v>
      </c>
      <c r="G183" s="195"/>
      <c r="H183" s="195"/>
      <c r="I183" s="195"/>
      <c r="J183" s="196" t="s">
        <v>224</v>
      </c>
      <c r="K183" s="197">
        <v>5</v>
      </c>
      <c r="L183" s="197">
        <v>49.209000000000003</v>
      </c>
      <c r="M183" s="197"/>
      <c r="N183" s="197">
        <f>ROUND(L183*K183,3)</f>
        <v>246.04499999999999</v>
      </c>
      <c r="O183" s="197"/>
      <c r="P183" s="197"/>
      <c r="Q183" s="197"/>
      <c r="R183" s="43"/>
      <c r="T183" s="198" t="s">
        <v>18</v>
      </c>
      <c r="U183" s="51" t="s">
        <v>42</v>
      </c>
      <c r="V183" s="199">
        <v>4.282</v>
      </c>
      <c r="W183" s="199">
        <f>V183*K183</f>
        <v>21.41</v>
      </c>
      <c r="X183" s="199">
        <v>0.34308</v>
      </c>
      <c r="Y183" s="199">
        <f>X183*K183</f>
        <v>1.7154</v>
      </c>
      <c r="Z183" s="199">
        <v>0</v>
      </c>
      <c r="AA183" s="200">
        <f>Z183*K183</f>
        <v>0</v>
      </c>
      <c r="AR183" s="23" t="s">
        <v>131</v>
      </c>
      <c r="AT183" s="23" t="s">
        <v>127</v>
      </c>
      <c r="AU183" s="23" t="s">
        <v>132</v>
      </c>
      <c r="AY183" s="23" t="s">
        <v>126</v>
      </c>
      <c r="BE183" s="201">
        <f>IF(U183="základná",N183,0)</f>
        <v>0</v>
      </c>
      <c r="BF183" s="201">
        <f>IF(U183="znížená",N183,0)</f>
        <v>246.04499999999999</v>
      </c>
      <c r="BG183" s="201">
        <f>IF(U183="zákl. prenesená",N183,0)</f>
        <v>0</v>
      </c>
      <c r="BH183" s="201">
        <f>IF(U183="zníž. prenesená",N183,0)</f>
        <v>0</v>
      </c>
      <c r="BI183" s="201">
        <f>IF(U183="nulová",N183,0)</f>
        <v>0</v>
      </c>
      <c r="BJ183" s="23" t="s">
        <v>132</v>
      </c>
      <c r="BK183" s="202">
        <f>ROUND(L183*K183,3)</f>
        <v>246.04499999999999</v>
      </c>
      <c r="BL183" s="23" t="s">
        <v>131</v>
      </c>
      <c r="BM183" s="23" t="s">
        <v>273</v>
      </c>
    </row>
    <row r="184" s="1" customFormat="1" ht="25.5" customHeight="1">
      <c r="B184" s="41"/>
      <c r="C184" s="233" t="s">
        <v>274</v>
      </c>
      <c r="D184" s="233" t="s">
        <v>172</v>
      </c>
      <c r="E184" s="234" t="s">
        <v>275</v>
      </c>
      <c r="F184" s="235" t="s">
        <v>276</v>
      </c>
      <c r="G184" s="235"/>
      <c r="H184" s="235"/>
      <c r="I184" s="235"/>
      <c r="J184" s="236" t="s">
        <v>224</v>
      </c>
      <c r="K184" s="237">
        <v>5</v>
      </c>
      <c r="L184" s="237">
        <v>52.5</v>
      </c>
      <c r="M184" s="237"/>
      <c r="N184" s="237">
        <f>ROUND(L184*K184,3)</f>
        <v>262.5</v>
      </c>
      <c r="O184" s="197"/>
      <c r="P184" s="197"/>
      <c r="Q184" s="197"/>
      <c r="R184" s="43"/>
      <c r="T184" s="198" t="s">
        <v>18</v>
      </c>
      <c r="U184" s="51" t="s">
        <v>42</v>
      </c>
      <c r="V184" s="199">
        <v>0</v>
      </c>
      <c r="W184" s="199">
        <f>V184*K184</f>
        <v>0</v>
      </c>
      <c r="X184" s="199">
        <v>0.29999999999999999</v>
      </c>
      <c r="Y184" s="199">
        <f>X184*K184</f>
        <v>1.5</v>
      </c>
      <c r="Z184" s="199">
        <v>0</v>
      </c>
      <c r="AA184" s="200">
        <f>Z184*K184</f>
        <v>0</v>
      </c>
      <c r="AR184" s="23" t="s">
        <v>165</v>
      </c>
      <c r="AT184" s="23" t="s">
        <v>172</v>
      </c>
      <c r="AU184" s="23" t="s">
        <v>132</v>
      </c>
      <c r="AY184" s="23" t="s">
        <v>126</v>
      </c>
      <c r="BE184" s="201">
        <f>IF(U184="základná",N184,0)</f>
        <v>0</v>
      </c>
      <c r="BF184" s="201">
        <f>IF(U184="znížená",N184,0)</f>
        <v>262.5</v>
      </c>
      <c r="BG184" s="201">
        <f>IF(U184="zákl. prenesená",N184,0)</f>
        <v>0</v>
      </c>
      <c r="BH184" s="201">
        <f>IF(U184="zníž. prenesená",N184,0)</f>
        <v>0</v>
      </c>
      <c r="BI184" s="201">
        <f>IF(U184="nulová",N184,0)</f>
        <v>0</v>
      </c>
      <c r="BJ184" s="23" t="s">
        <v>132</v>
      </c>
      <c r="BK184" s="202">
        <f>ROUND(L184*K184,3)</f>
        <v>262.5</v>
      </c>
      <c r="BL184" s="23" t="s">
        <v>131</v>
      </c>
      <c r="BM184" s="23" t="s">
        <v>277</v>
      </c>
    </row>
    <row r="185" s="1" customFormat="1" ht="25.5" customHeight="1">
      <c r="B185" s="41"/>
      <c r="C185" s="233" t="s">
        <v>278</v>
      </c>
      <c r="D185" s="233" t="s">
        <v>172</v>
      </c>
      <c r="E185" s="234" t="s">
        <v>279</v>
      </c>
      <c r="F185" s="235" t="s">
        <v>280</v>
      </c>
      <c r="G185" s="235"/>
      <c r="H185" s="235"/>
      <c r="I185" s="235"/>
      <c r="J185" s="236" t="s">
        <v>224</v>
      </c>
      <c r="K185" s="237">
        <v>4</v>
      </c>
      <c r="L185" s="237">
        <v>12.310000000000001</v>
      </c>
      <c r="M185" s="237"/>
      <c r="N185" s="237">
        <f>ROUND(L185*K185,3)</f>
        <v>49.240000000000002</v>
      </c>
      <c r="O185" s="197"/>
      <c r="P185" s="197"/>
      <c r="Q185" s="197"/>
      <c r="R185" s="43"/>
      <c r="T185" s="198" t="s">
        <v>18</v>
      </c>
      <c r="U185" s="51" t="s">
        <v>42</v>
      </c>
      <c r="V185" s="199">
        <v>0</v>
      </c>
      <c r="W185" s="199">
        <f>V185*K185</f>
        <v>0</v>
      </c>
      <c r="X185" s="199">
        <v>0.065000000000000002</v>
      </c>
      <c r="Y185" s="199">
        <f>X185*K185</f>
        <v>0.26000000000000001</v>
      </c>
      <c r="Z185" s="199">
        <v>0</v>
      </c>
      <c r="AA185" s="200">
        <f>Z185*K185</f>
        <v>0</v>
      </c>
      <c r="AR185" s="23" t="s">
        <v>165</v>
      </c>
      <c r="AT185" s="23" t="s">
        <v>172</v>
      </c>
      <c r="AU185" s="23" t="s">
        <v>132</v>
      </c>
      <c r="AY185" s="23" t="s">
        <v>126</v>
      </c>
      <c r="BE185" s="201">
        <f>IF(U185="základná",N185,0)</f>
        <v>0</v>
      </c>
      <c r="BF185" s="201">
        <f>IF(U185="znížená",N185,0)</f>
        <v>49.240000000000002</v>
      </c>
      <c r="BG185" s="201">
        <f>IF(U185="zákl. prenesená",N185,0)</f>
        <v>0</v>
      </c>
      <c r="BH185" s="201">
        <f>IF(U185="zníž. prenesená",N185,0)</f>
        <v>0</v>
      </c>
      <c r="BI185" s="201">
        <f>IF(U185="nulová",N185,0)</f>
        <v>0</v>
      </c>
      <c r="BJ185" s="23" t="s">
        <v>132</v>
      </c>
      <c r="BK185" s="202">
        <f>ROUND(L185*K185,3)</f>
        <v>49.240000000000002</v>
      </c>
      <c r="BL185" s="23" t="s">
        <v>131</v>
      </c>
      <c r="BM185" s="23" t="s">
        <v>281</v>
      </c>
    </row>
    <row r="186" s="1" customFormat="1" ht="25.5" customHeight="1">
      <c r="B186" s="41"/>
      <c r="C186" s="233" t="s">
        <v>282</v>
      </c>
      <c r="D186" s="233" t="s">
        <v>172</v>
      </c>
      <c r="E186" s="234" t="s">
        <v>283</v>
      </c>
      <c r="F186" s="235" t="s">
        <v>284</v>
      </c>
      <c r="G186" s="235"/>
      <c r="H186" s="235"/>
      <c r="I186" s="235"/>
      <c r="J186" s="236" t="s">
        <v>224</v>
      </c>
      <c r="K186" s="237">
        <v>5</v>
      </c>
      <c r="L186" s="237">
        <v>10.949999999999999</v>
      </c>
      <c r="M186" s="237"/>
      <c r="N186" s="237">
        <f>ROUND(L186*K186,3)</f>
        <v>54.75</v>
      </c>
      <c r="O186" s="197"/>
      <c r="P186" s="197"/>
      <c r="Q186" s="197"/>
      <c r="R186" s="43"/>
      <c r="T186" s="198" t="s">
        <v>18</v>
      </c>
      <c r="U186" s="51" t="s">
        <v>42</v>
      </c>
      <c r="V186" s="199">
        <v>0</v>
      </c>
      <c r="W186" s="199">
        <f>V186*K186</f>
        <v>0</v>
      </c>
      <c r="X186" s="199">
        <v>0.059999999999999998</v>
      </c>
      <c r="Y186" s="199">
        <f>X186*K186</f>
        <v>0.29999999999999999</v>
      </c>
      <c r="Z186" s="199">
        <v>0</v>
      </c>
      <c r="AA186" s="200">
        <f>Z186*K186</f>
        <v>0</v>
      </c>
      <c r="AR186" s="23" t="s">
        <v>165</v>
      </c>
      <c r="AT186" s="23" t="s">
        <v>172</v>
      </c>
      <c r="AU186" s="23" t="s">
        <v>132</v>
      </c>
      <c r="AY186" s="23" t="s">
        <v>126</v>
      </c>
      <c r="BE186" s="201">
        <f>IF(U186="základná",N186,0)</f>
        <v>0</v>
      </c>
      <c r="BF186" s="201">
        <f>IF(U186="znížená",N186,0)</f>
        <v>54.75</v>
      </c>
      <c r="BG186" s="201">
        <f>IF(U186="zákl. prenesená",N186,0)</f>
        <v>0</v>
      </c>
      <c r="BH186" s="201">
        <f>IF(U186="zníž. prenesená",N186,0)</f>
        <v>0</v>
      </c>
      <c r="BI186" s="201">
        <f>IF(U186="nulová",N186,0)</f>
        <v>0</v>
      </c>
      <c r="BJ186" s="23" t="s">
        <v>132</v>
      </c>
      <c r="BK186" s="202">
        <f>ROUND(L186*K186,3)</f>
        <v>54.75</v>
      </c>
      <c r="BL186" s="23" t="s">
        <v>131</v>
      </c>
      <c r="BM186" s="23" t="s">
        <v>285</v>
      </c>
    </row>
    <row r="187" s="1" customFormat="1" ht="38.25" customHeight="1">
      <c r="B187" s="41"/>
      <c r="C187" s="193" t="s">
        <v>286</v>
      </c>
      <c r="D187" s="193" t="s">
        <v>127</v>
      </c>
      <c r="E187" s="194" t="s">
        <v>287</v>
      </c>
      <c r="F187" s="195" t="s">
        <v>288</v>
      </c>
      <c r="G187" s="195"/>
      <c r="H187" s="195"/>
      <c r="I187" s="195"/>
      <c r="J187" s="196" t="s">
        <v>224</v>
      </c>
      <c r="K187" s="197">
        <v>5</v>
      </c>
      <c r="L187" s="197">
        <v>20.641999999999999</v>
      </c>
      <c r="M187" s="197"/>
      <c r="N187" s="197">
        <f>ROUND(L187*K187,3)</f>
        <v>103.20999999999999</v>
      </c>
      <c r="O187" s="197"/>
      <c r="P187" s="197"/>
      <c r="Q187" s="197"/>
      <c r="R187" s="43"/>
      <c r="T187" s="198" t="s">
        <v>18</v>
      </c>
      <c r="U187" s="51" t="s">
        <v>42</v>
      </c>
      <c r="V187" s="199">
        <v>1.2100202</v>
      </c>
      <c r="W187" s="199">
        <f>V187*K187</f>
        <v>6.0501009999999997</v>
      </c>
      <c r="X187" s="199">
        <v>0.0093603999999999996</v>
      </c>
      <c r="Y187" s="199">
        <f>X187*K187</f>
        <v>0.046801999999999996</v>
      </c>
      <c r="Z187" s="199">
        <v>0</v>
      </c>
      <c r="AA187" s="200">
        <f>Z187*K187</f>
        <v>0</v>
      </c>
      <c r="AR187" s="23" t="s">
        <v>131</v>
      </c>
      <c r="AT187" s="23" t="s">
        <v>127</v>
      </c>
      <c r="AU187" s="23" t="s">
        <v>132</v>
      </c>
      <c r="AY187" s="23" t="s">
        <v>126</v>
      </c>
      <c r="BE187" s="201">
        <f>IF(U187="základná",N187,0)</f>
        <v>0</v>
      </c>
      <c r="BF187" s="201">
        <f>IF(U187="znížená",N187,0)</f>
        <v>103.20999999999999</v>
      </c>
      <c r="BG187" s="201">
        <f>IF(U187="zákl. prenesená",N187,0)</f>
        <v>0</v>
      </c>
      <c r="BH187" s="201">
        <f>IF(U187="zníž. prenesená",N187,0)</f>
        <v>0</v>
      </c>
      <c r="BI187" s="201">
        <f>IF(U187="nulová",N187,0)</f>
        <v>0</v>
      </c>
      <c r="BJ187" s="23" t="s">
        <v>132</v>
      </c>
      <c r="BK187" s="202">
        <f>ROUND(L187*K187,3)</f>
        <v>103.20999999999999</v>
      </c>
      <c r="BL187" s="23" t="s">
        <v>131</v>
      </c>
      <c r="BM187" s="23" t="s">
        <v>289</v>
      </c>
    </row>
    <row r="188" s="1" customFormat="1" ht="25.5" customHeight="1">
      <c r="B188" s="41"/>
      <c r="C188" s="233" t="s">
        <v>290</v>
      </c>
      <c r="D188" s="233" t="s">
        <v>172</v>
      </c>
      <c r="E188" s="234" t="s">
        <v>291</v>
      </c>
      <c r="F188" s="235" t="s">
        <v>292</v>
      </c>
      <c r="G188" s="235"/>
      <c r="H188" s="235"/>
      <c r="I188" s="235"/>
      <c r="J188" s="236" t="s">
        <v>224</v>
      </c>
      <c r="K188" s="237">
        <v>5</v>
      </c>
      <c r="L188" s="237">
        <v>66.989999999999995</v>
      </c>
      <c r="M188" s="237"/>
      <c r="N188" s="237">
        <f>ROUND(L188*K188,3)</f>
        <v>334.94999999999999</v>
      </c>
      <c r="O188" s="197"/>
      <c r="P188" s="197"/>
      <c r="Q188" s="197"/>
      <c r="R188" s="43"/>
      <c r="T188" s="198" t="s">
        <v>18</v>
      </c>
      <c r="U188" s="51" t="s">
        <v>42</v>
      </c>
      <c r="V188" s="199">
        <v>0</v>
      </c>
      <c r="W188" s="199">
        <f>V188*K188</f>
        <v>0</v>
      </c>
      <c r="X188" s="199">
        <v>0.055</v>
      </c>
      <c r="Y188" s="199">
        <f>X188*K188</f>
        <v>0.27500000000000002</v>
      </c>
      <c r="Z188" s="199">
        <v>0</v>
      </c>
      <c r="AA188" s="200">
        <f>Z188*K188</f>
        <v>0</v>
      </c>
      <c r="AR188" s="23" t="s">
        <v>165</v>
      </c>
      <c r="AT188" s="23" t="s">
        <v>172</v>
      </c>
      <c r="AU188" s="23" t="s">
        <v>132</v>
      </c>
      <c r="AY188" s="23" t="s">
        <v>126</v>
      </c>
      <c r="BE188" s="201">
        <f>IF(U188="základná",N188,0)</f>
        <v>0</v>
      </c>
      <c r="BF188" s="201">
        <f>IF(U188="znížená",N188,0)</f>
        <v>334.94999999999999</v>
      </c>
      <c r="BG188" s="201">
        <f>IF(U188="zákl. prenesená",N188,0)</f>
        <v>0</v>
      </c>
      <c r="BH188" s="201">
        <f>IF(U188="zníž. prenesená",N188,0)</f>
        <v>0</v>
      </c>
      <c r="BI188" s="201">
        <f>IF(U188="nulová",N188,0)</f>
        <v>0</v>
      </c>
      <c r="BJ188" s="23" t="s">
        <v>132</v>
      </c>
      <c r="BK188" s="202">
        <f>ROUND(L188*K188,3)</f>
        <v>334.94999999999999</v>
      </c>
      <c r="BL188" s="23" t="s">
        <v>131</v>
      </c>
      <c r="BM188" s="23" t="s">
        <v>293</v>
      </c>
    </row>
    <row r="189" s="1" customFormat="1" ht="16.5" customHeight="1">
      <c r="B189" s="41"/>
      <c r="C189" s="233" t="s">
        <v>294</v>
      </c>
      <c r="D189" s="233" t="s">
        <v>172</v>
      </c>
      <c r="E189" s="234" t="s">
        <v>295</v>
      </c>
      <c r="F189" s="235" t="s">
        <v>296</v>
      </c>
      <c r="G189" s="235"/>
      <c r="H189" s="235"/>
      <c r="I189" s="235"/>
      <c r="J189" s="236" t="s">
        <v>224</v>
      </c>
      <c r="K189" s="237">
        <v>5</v>
      </c>
      <c r="L189" s="237">
        <v>20.379000000000001</v>
      </c>
      <c r="M189" s="237"/>
      <c r="N189" s="237">
        <f>ROUND(L189*K189,3)</f>
        <v>101.895</v>
      </c>
      <c r="O189" s="197"/>
      <c r="P189" s="197"/>
      <c r="Q189" s="197"/>
      <c r="R189" s="43"/>
      <c r="T189" s="198" t="s">
        <v>18</v>
      </c>
      <c r="U189" s="51" t="s">
        <v>42</v>
      </c>
      <c r="V189" s="199">
        <v>0</v>
      </c>
      <c r="W189" s="199">
        <f>V189*K189</f>
        <v>0</v>
      </c>
      <c r="X189" s="199">
        <v>0.00036999999999999999</v>
      </c>
      <c r="Y189" s="199">
        <f>X189*K189</f>
        <v>0.0018500000000000001</v>
      </c>
      <c r="Z189" s="199">
        <v>0</v>
      </c>
      <c r="AA189" s="200">
        <f>Z189*K189</f>
        <v>0</v>
      </c>
      <c r="AR189" s="23" t="s">
        <v>165</v>
      </c>
      <c r="AT189" s="23" t="s">
        <v>172</v>
      </c>
      <c r="AU189" s="23" t="s">
        <v>132</v>
      </c>
      <c r="AY189" s="23" t="s">
        <v>126</v>
      </c>
      <c r="BE189" s="201">
        <f>IF(U189="základná",N189,0)</f>
        <v>0</v>
      </c>
      <c r="BF189" s="201">
        <f>IF(U189="znížená",N189,0)</f>
        <v>101.895</v>
      </c>
      <c r="BG189" s="201">
        <f>IF(U189="zákl. prenesená",N189,0)</f>
        <v>0</v>
      </c>
      <c r="BH189" s="201">
        <f>IF(U189="zníž. prenesená",N189,0)</f>
        <v>0</v>
      </c>
      <c r="BI189" s="201">
        <f>IF(U189="nulová",N189,0)</f>
        <v>0</v>
      </c>
      <c r="BJ189" s="23" t="s">
        <v>132</v>
      </c>
      <c r="BK189" s="202">
        <f>ROUND(L189*K189,3)</f>
        <v>101.895</v>
      </c>
      <c r="BL189" s="23" t="s">
        <v>131</v>
      </c>
      <c r="BM189" s="23" t="s">
        <v>297</v>
      </c>
    </row>
    <row r="190" s="1" customFormat="1" ht="16.5" customHeight="1">
      <c r="B190" s="41"/>
      <c r="C190" s="193" t="s">
        <v>298</v>
      </c>
      <c r="D190" s="193" t="s">
        <v>127</v>
      </c>
      <c r="E190" s="194" t="s">
        <v>299</v>
      </c>
      <c r="F190" s="195" t="s">
        <v>300</v>
      </c>
      <c r="G190" s="195"/>
      <c r="H190" s="195"/>
      <c r="I190" s="195"/>
      <c r="J190" s="196" t="s">
        <v>219</v>
      </c>
      <c r="K190" s="197">
        <v>4</v>
      </c>
      <c r="L190" s="197">
        <v>1.587</v>
      </c>
      <c r="M190" s="197"/>
      <c r="N190" s="197">
        <f>ROUND(L190*K190,3)</f>
        <v>6.3479999999999999</v>
      </c>
      <c r="O190" s="197"/>
      <c r="P190" s="197"/>
      <c r="Q190" s="197"/>
      <c r="R190" s="43"/>
      <c r="T190" s="198" t="s">
        <v>18</v>
      </c>
      <c r="U190" s="51" t="s">
        <v>42</v>
      </c>
      <c r="V190" s="199">
        <v>0.070999999999999994</v>
      </c>
      <c r="W190" s="199">
        <f>V190*K190</f>
        <v>0.28399999999999997</v>
      </c>
      <c r="X190" s="199">
        <v>0</v>
      </c>
      <c r="Y190" s="199">
        <f>X190*K190</f>
        <v>0</v>
      </c>
      <c r="Z190" s="199">
        <v>0</v>
      </c>
      <c r="AA190" s="200">
        <f>Z190*K190</f>
        <v>0</v>
      </c>
      <c r="AR190" s="23" t="s">
        <v>131</v>
      </c>
      <c r="AT190" s="23" t="s">
        <v>127</v>
      </c>
      <c r="AU190" s="23" t="s">
        <v>132</v>
      </c>
      <c r="AY190" s="23" t="s">
        <v>126</v>
      </c>
      <c r="BE190" s="201">
        <f>IF(U190="základná",N190,0)</f>
        <v>0</v>
      </c>
      <c r="BF190" s="201">
        <f>IF(U190="znížená",N190,0)</f>
        <v>6.3479999999999999</v>
      </c>
      <c r="BG190" s="201">
        <f>IF(U190="zákl. prenesená",N190,0)</f>
        <v>0</v>
      </c>
      <c r="BH190" s="201">
        <f>IF(U190="zníž. prenesená",N190,0)</f>
        <v>0</v>
      </c>
      <c r="BI190" s="201">
        <f>IF(U190="nulová",N190,0)</f>
        <v>0</v>
      </c>
      <c r="BJ190" s="23" t="s">
        <v>132</v>
      </c>
      <c r="BK190" s="202">
        <f>ROUND(L190*K190,3)</f>
        <v>6.3479999999999999</v>
      </c>
      <c r="BL190" s="23" t="s">
        <v>131</v>
      </c>
      <c r="BM190" s="23" t="s">
        <v>301</v>
      </c>
    </row>
    <row r="191" s="1" customFormat="1" ht="16.5" customHeight="1">
      <c r="B191" s="41"/>
      <c r="C191" s="193" t="s">
        <v>302</v>
      </c>
      <c r="D191" s="193" t="s">
        <v>127</v>
      </c>
      <c r="E191" s="194" t="s">
        <v>303</v>
      </c>
      <c r="F191" s="195" t="s">
        <v>304</v>
      </c>
      <c r="G191" s="195"/>
      <c r="H191" s="195"/>
      <c r="I191" s="195"/>
      <c r="J191" s="196" t="s">
        <v>219</v>
      </c>
      <c r="K191" s="197">
        <v>160.59999999999999</v>
      </c>
      <c r="L191" s="197">
        <v>2.0369999999999999</v>
      </c>
      <c r="M191" s="197"/>
      <c r="N191" s="197">
        <f>ROUND(L191*K191,3)</f>
        <v>327.142</v>
      </c>
      <c r="O191" s="197"/>
      <c r="P191" s="197"/>
      <c r="Q191" s="197"/>
      <c r="R191" s="43"/>
      <c r="T191" s="198" t="s">
        <v>18</v>
      </c>
      <c r="U191" s="51" t="s">
        <v>42</v>
      </c>
      <c r="V191" s="199">
        <v>0.086999999999999994</v>
      </c>
      <c r="W191" s="199">
        <f>V191*K191</f>
        <v>13.972199999999999</v>
      </c>
      <c r="X191" s="199">
        <v>0</v>
      </c>
      <c r="Y191" s="199">
        <f>X191*K191</f>
        <v>0</v>
      </c>
      <c r="Z191" s="199">
        <v>0</v>
      </c>
      <c r="AA191" s="200">
        <f>Z191*K191</f>
        <v>0</v>
      </c>
      <c r="AR191" s="23" t="s">
        <v>131</v>
      </c>
      <c r="AT191" s="23" t="s">
        <v>127</v>
      </c>
      <c r="AU191" s="23" t="s">
        <v>132</v>
      </c>
      <c r="AY191" s="23" t="s">
        <v>126</v>
      </c>
      <c r="BE191" s="201">
        <f>IF(U191="základná",N191,0)</f>
        <v>0</v>
      </c>
      <c r="BF191" s="201">
        <f>IF(U191="znížená",N191,0)</f>
        <v>327.142</v>
      </c>
      <c r="BG191" s="201">
        <f>IF(U191="zákl. prenesená",N191,0)</f>
        <v>0</v>
      </c>
      <c r="BH191" s="201">
        <f>IF(U191="zníž. prenesená",N191,0)</f>
        <v>0</v>
      </c>
      <c r="BI191" s="201">
        <f>IF(U191="nulová",N191,0)</f>
        <v>0</v>
      </c>
      <c r="BJ191" s="23" t="s">
        <v>132</v>
      </c>
      <c r="BK191" s="202">
        <f>ROUND(L191*K191,3)</f>
        <v>327.142</v>
      </c>
      <c r="BL191" s="23" t="s">
        <v>131</v>
      </c>
      <c r="BM191" s="23" t="s">
        <v>305</v>
      </c>
    </row>
    <row r="192" s="1" customFormat="1" ht="25.5" customHeight="1">
      <c r="B192" s="41"/>
      <c r="C192" s="193" t="s">
        <v>306</v>
      </c>
      <c r="D192" s="193" t="s">
        <v>127</v>
      </c>
      <c r="E192" s="194" t="s">
        <v>307</v>
      </c>
      <c r="F192" s="195" t="s">
        <v>308</v>
      </c>
      <c r="G192" s="195"/>
      <c r="H192" s="195"/>
      <c r="I192" s="195"/>
      <c r="J192" s="196" t="s">
        <v>219</v>
      </c>
      <c r="K192" s="197">
        <v>165</v>
      </c>
      <c r="L192" s="197">
        <v>0.41099999999999998</v>
      </c>
      <c r="M192" s="197"/>
      <c r="N192" s="197">
        <f>ROUND(L192*K192,3)</f>
        <v>67.814999999999998</v>
      </c>
      <c r="O192" s="197"/>
      <c r="P192" s="197"/>
      <c r="Q192" s="197"/>
      <c r="R192" s="43"/>
      <c r="T192" s="198" t="s">
        <v>18</v>
      </c>
      <c r="U192" s="51" t="s">
        <v>42</v>
      </c>
      <c r="V192" s="199">
        <v>0.025000000000000001</v>
      </c>
      <c r="W192" s="199">
        <f>V192*K192</f>
        <v>4.125</v>
      </c>
      <c r="X192" s="199">
        <v>0</v>
      </c>
      <c r="Y192" s="199">
        <f>X192*K192</f>
        <v>0</v>
      </c>
      <c r="Z192" s="199">
        <v>0</v>
      </c>
      <c r="AA192" s="200">
        <f>Z192*K192</f>
        <v>0</v>
      </c>
      <c r="AR192" s="23" t="s">
        <v>309</v>
      </c>
      <c r="AT192" s="23" t="s">
        <v>127</v>
      </c>
      <c r="AU192" s="23" t="s">
        <v>132</v>
      </c>
      <c r="AY192" s="23" t="s">
        <v>126</v>
      </c>
      <c r="BE192" s="201">
        <f>IF(U192="základná",N192,0)</f>
        <v>0</v>
      </c>
      <c r="BF192" s="201">
        <f>IF(U192="znížená",N192,0)</f>
        <v>67.814999999999998</v>
      </c>
      <c r="BG192" s="201">
        <f>IF(U192="zákl. prenesená",N192,0)</f>
        <v>0</v>
      </c>
      <c r="BH192" s="201">
        <f>IF(U192="zníž. prenesená",N192,0)</f>
        <v>0</v>
      </c>
      <c r="BI192" s="201">
        <f>IF(U192="nulová",N192,0)</f>
        <v>0</v>
      </c>
      <c r="BJ192" s="23" t="s">
        <v>132</v>
      </c>
      <c r="BK192" s="202">
        <f>ROUND(L192*K192,3)</f>
        <v>67.814999999999998</v>
      </c>
      <c r="BL192" s="23" t="s">
        <v>309</v>
      </c>
      <c r="BM192" s="23" t="s">
        <v>310</v>
      </c>
    </row>
    <row r="193" s="1" customFormat="1" ht="16.5" customHeight="1">
      <c r="B193" s="41"/>
      <c r="C193" s="233" t="s">
        <v>311</v>
      </c>
      <c r="D193" s="233" t="s">
        <v>172</v>
      </c>
      <c r="E193" s="234" t="s">
        <v>312</v>
      </c>
      <c r="F193" s="235" t="s">
        <v>313</v>
      </c>
      <c r="G193" s="235"/>
      <c r="H193" s="235"/>
      <c r="I193" s="235"/>
      <c r="J193" s="236" t="s">
        <v>219</v>
      </c>
      <c r="K193" s="237">
        <v>165</v>
      </c>
      <c r="L193" s="237">
        <v>0.50900000000000001</v>
      </c>
      <c r="M193" s="237"/>
      <c r="N193" s="237">
        <f>ROUND(L193*K193,3)</f>
        <v>83.984999999999999</v>
      </c>
      <c r="O193" s="197"/>
      <c r="P193" s="197"/>
      <c r="Q193" s="197"/>
      <c r="R193" s="43"/>
      <c r="T193" s="198" t="s">
        <v>18</v>
      </c>
      <c r="U193" s="51" t="s">
        <v>42</v>
      </c>
      <c r="V193" s="199">
        <v>0</v>
      </c>
      <c r="W193" s="199">
        <f>V193*K193</f>
        <v>0</v>
      </c>
      <c r="X193" s="199">
        <v>0</v>
      </c>
      <c r="Y193" s="199">
        <f>X193*K193</f>
        <v>0</v>
      </c>
      <c r="Z193" s="199">
        <v>0</v>
      </c>
      <c r="AA193" s="200">
        <f>Z193*K193</f>
        <v>0</v>
      </c>
      <c r="AR193" s="23" t="s">
        <v>314</v>
      </c>
      <c r="AT193" s="23" t="s">
        <v>172</v>
      </c>
      <c r="AU193" s="23" t="s">
        <v>132</v>
      </c>
      <c r="AY193" s="23" t="s">
        <v>126</v>
      </c>
      <c r="BE193" s="201">
        <f>IF(U193="základná",N193,0)</f>
        <v>0</v>
      </c>
      <c r="BF193" s="201">
        <f>IF(U193="znížená",N193,0)</f>
        <v>83.984999999999999</v>
      </c>
      <c r="BG193" s="201">
        <f>IF(U193="zákl. prenesená",N193,0)</f>
        <v>0</v>
      </c>
      <c r="BH193" s="201">
        <f>IF(U193="zníž. prenesená",N193,0)</f>
        <v>0</v>
      </c>
      <c r="BI193" s="201">
        <f>IF(U193="nulová",N193,0)</f>
        <v>0</v>
      </c>
      <c r="BJ193" s="23" t="s">
        <v>132</v>
      </c>
      <c r="BK193" s="202">
        <f>ROUND(L193*K193,3)</f>
        <v>83.984999999999999</v>
      </c>
      <c r="BL193" s="23" t="s">
        <v>314</v>
      </c>
      <c r="BM193" s="23" t="s">
        <v>315</v>
      </c>
    </row>
    <row r="194" s="9" customFormat="1" ht="29.88" customHeight="1">
      <c r="B194" s="178"/>
      <c r="C194" s="179"/>
      <c r="D194" s="190" t="s">
        <v>109</v>
      </c>
      <c r="E194" s="190"/>
      <c r="F194" s="190"/>
      <c r="G194" s="190"/>
      <c r="H194" s="190"/>
      <c r="I194" s="190"/>
      <c r="J194" s="190"/>
      <c r="K194" s="190"/>
      <c r="L194" s="190"/>
      <c r="M194" s="190"/>
      <c r="N194" s="238">
        <f>BK194</f>
        <v>22.899999999999999</v>
      </c>
      <c r="O194" s="239"/>
      <c r="P194" s="239"/>
      <c r="Q194" s="239"/>
      <c r="R194" s="183"/>
      <c r="T194" s="184"/>
      <c r="U194" s="179"/>
      <c r="V194" s="179"/>
      <c r="W194" s="185">
        <f>W195</f>
        <v>0.042000000000000003</v>
      </c>
      <c r="X194" s="179"/>
      <c r="Y194" s="185">
        <f>Y195</f>
        <v>0</v>
      </c>
      <c r="Z194" s="179"/>
      <c r="AA194" s="186">
        <f>AA195</f>
        <v>0</v>
      </c>
      <c r="AR194" s="187" t="s">
        <v>81</v>
      </c>
      <c r="AT194" s="188" t="s">
        <v>74</v>
      </c>
      <c r="AU194" s="188" t="s">
        <v>81</v>
      </c>
      <c r="AY194" s="187" t="s">
        <v>126</v>
      </c>
      <c r="BK194" s="189">
        <f>BK195</f>
        <v>22.899999999999999</v>
      </c>
    </row>
    <row r="195" s="1" customFormat="1" ht="38.25" customHeight="1">
      <c r="B195" s="41"/>
      <c r="C195" s="193" t="s">
        <v>316</v>
      </c>
      <c r="D195" s="193" t="s">
        <v>127</v>
      </c>
      <c r="E195" s="194" t="s">
        <v>317</v>
      </c>
      <c r="F195" s="195" t="s">
        <v>318</v>
      </c>
      <c r="G195" s="195"/>
      <c r="H195" s="195"/>
      <c r="I195" s="195"/>
      <c r="J195" s="196" t="s">
        <v>224</v>
      </c>
      <c r="K195" s="197">
        <v>1</v>
      </c>
      <c r="L195" s="197">
        <v>22.899999999999999</v>
      </c>
      <c r="M195" s="197"/>
      <c r="N195" s="197">
        <f>ROUND(L195*K195,3)</f>
        <v>22.899999999999999</v>
      </c>
      <c r="O195" s="197"/>
      <c r="P195" s="197"/>
      <c r="Q195" s="197"/>
      <c r="R195" s="43"/>
      <c r="T195" s="198" t="s">
        <v>18</v>
      </c>
      <c r="U195" s="51" t="s">
        <v>42</v>
      </c>
      <c r="V195" s="199">
        <v>0.042000000000000003</v>
      </c>
      <c r="W195" s="199">
        <f>V195*K195</f>
        <v>0.042000000000000003</v>
      </c>
      <c r="X195" s="199">
        <v>0</v>
      </c>
      <c r="Y195" s="199">
        <f>X195*K195</f>
        <v>0</v>
      </c>
      <c r="Z195" s="199">
        <v>0</v>
      </c>
      <c r="AA195" s="200">
        <f>Z195*K195</f>
        <v>0</v>
      </c>
      <c r="AR195" s="23" t="s">
        <v>131</v>
      </c>
      <c r="AT195" s="23" t="s">
        <v>127</v>
      </c>
      <c r="AU195" s="23" t="s">
        <v>132</v>
      </c>
      <c r="AY195" s="23" t="s">
        <v>126</v>
      </c>
      <c r="BE195" s="201">
        <f>IF(U195="základná",N195,0)</f>
        <v>0</v>
      </c>
      <c r="BF195" s="201">
        <f>IF(U195="znížená",N195,0)</f>
        <v>22.899999999999999</v>
      </c>
      <c r="BG195" s="201">
        <f>IF(U195="zákl. prenesená",N195,0)</f>
        <v>0</v>
      </c>
      <c r="BH195" s="201">
        <f>IF(U195="zníž. prenesená",N195,0)</f>
        <v>0</v>
      </c>
      <c r="BI195" s="201">
        <f>IF(U195="nulová",N195,0)</f>
        <v>0</v>
      </c>
      <c r="BJ195" s="23" t="s">
        <v>132</v>
      </c>
      <c r="BK195" s="202">
        <f>ROUND(L195*K195,3)</f>
        <v>22.899999999999999</v>
      </c>
      <c r="BL195" s="23" t="s">
        <v>131</v>
      </c>
      <c r="BM195" s="23" t="s">
        <v>319</v>
      </c>
    </row>
    <row r="196" s="9" customFormat="1" ht="29.88" customHeight="1">
      <c r="B196" s="178"/>
      <c r="C196" s="179"/>
      <c r="D196" s="190" t="s">
        <v>110</v>
      </c>
      <c r="E196" s="190"/>
      <c r="F196" s="190"/>
      <c r="G196" s="190"/>
      <c r="H196" s="190"/>
      <c r="I196" s="190"/>
      <c r="J196" s="190"/>
      <c r="K196" s="190"/>
      <c r="L196" s="190"/>
      <c r="M196" s="190"/>
      <c r="N196" s="238">
        <f>BK196</f>
        <v>338.92500000000001</v>
      </c>
      <c r="O196" s="239"/>
      <c r="P196" s="239"/>
      <c r="Q196" s="239"/>
      <c r="R196" s="183"/>
      <c r="T196" s="184"/>
      <c r="U196" s="179"/>
      <c r="V196" s="179"/>
      <c r="W196" s="185">
        <f>SUM(W197:W198)</f>
        <v>11.929592</v>
      </c>
      <c r="X196" s="179"/>
      <c r="Y196" s="185">
        <f>SUM(Y197:Y198)</f>
        <v>0</v>
      </c>
      <c r="Z196" s="179"/>
      <c r="AA196" s="186">
        <f>SUM(AA197:AA198)</f>
        <v>0</v>
      </c>
      <c r="AR196" s="187" t="s">
        <v>81</v>
      </c>
      <c r="AT196" s="188" t="s">
        <v>74</v>
      </c>
      <c r="AU196" s="188" t="s">
        <v>81</v>
      </c>
      <c r="AY196" s="187" t="s">
        <v>126</v>
      </c>
      <c r="BK196" s="189">
        <f>SUM(BK197:BK198)</f>
        <v>338.92500000000001</v>
      </c>
    </row>
    <row r="197" s="1" customFormat="1" ht="38.25" customHeight="1">
      <c r="B197" s="41"/>
      <c r="C197" s="193" t="s">
        <v>320</v>
      </c>
      <c r="D197" s="193" t="s">
        <v>127</v>
      </c>
      <c r="E197" s="194" t="s">
        <v>321</v>
      </c>
      <c r="F197" s="195" t="s">
        <v>322</v>
      </c>
      <c r="G197" s="195"/>
      <c r="H197" s="195"/>
      <c r="I197" s="195"/>
      <c r="J197" s="196" t="s">
        <v>162</v>
      </c>
      <c r="K197" s="197">
        <v>128.33799999999999</v>
      </c>
      <c r="L197" s="197">
        <v>1.373</v>
      </c>
      <c r="M197" s="197"/>
      <c r="N197" s="197">
        <f>ROUND(L197*K197,3)</f>
        <v>176.208</v>
      </c>
      <c r="O197" s="197"/>
      <c r="P197" s="197"/>
      <c r="Q197" s="197"/>
      <c r="R197" s="43"/>
      <c r="T197" s="198" t="s">
        <v>18</v>
      </c>
      <c r="U197" s="51" t="s">
        <v>42</v>
      </c>
      <c r="V197" s="199">
        <v>0.029999999999999999</v>
      </c>
      <c r="W197" s="199">
        <f>V197*K197</f>
        <v>3.8501399999999997</v>
      </c>
      <c r="X197" s="199">
        <v>0</v>
      </c>
      <c r="Y197" s="199">
        <f>X197*K197</f>
        <v>0</v>
      </c>
      <c r="Z197" s="199">
        <v>0</v>
      </c>
      <c r="AA197" s="200">
        <f>Z197*K197</f>
        <v>0</v>
      </c>
      <c r="AR197" s="23" t="s">
        <v>131</v>
      </c>
      <c r="AT197" s="23" t="s">
        <v>127</v>
      </c>
      <c r="AU197" s="23" t="s">
        <v>132</v>
      </c>
      <c r="AY197" s="23" t="s">
        <v>126</v>
      </c>
      <c r="BE197" s="201">
        <f>IF(U197="základná",N197,0)</f>
        <v>0</v>
      </c>
      <c r="BF197" s="201">
        <f>IF(U197="znížená",N197,0)</f>
        <v>176.208</v>
      </c>
      <c r="BG197" s="201">
        <f>IF(U197="zákl. prenesená",N197,0)</f>
        <v>0</v>
      </c>
      <c r="BH197" s="201">
        <f>IF(U197="zníž. prenesená",N197,0)</f>
        <v>0</v>
      </c>
      <c r="BI197" s="201">
        <f>IF(U197="nulová",N197,0)</f>
        <v>0</v>
      </c>
      <c r="BJ197" s="23" t="s">
        <v>132</v>
      </c>
      <c r="BK197" s="202">
        <f>ROUND(L197*K197,3)</f>
        <v>176.208</v>
      </c>
      <c r="BL197" s="23" t="s">
        <v>131</v>
      </c>
      <c r="BM197" s="23" t="s">
        <v>323</v>
      </c>
    </row>
    <row r="198" s="1" customFormat="1" ht="38.25" customHeight="1">
      <c r="B198" s="41"/>
      <c r="C198" s="193" t="s">
        <v>324</v>
      </c>
      <c r="D198" s="193" t="s">
        <v>127</v>
      </c>
      <c r="E198" s="194" t="s">
        <v>325</v>
      </c>
      <c r="F198" s="195" t="s">
        <v>326</v>
      </c>
      <c r="G198" s="195"/>
      <c r="H198" s="195"/>
      <c r="I198" s="195"/>
      <c r="J198" s="196" t="s">
        <v>162</v>
      </c>
      <c r="K198" s="197">
        <v>6.2679999999999998</v>
      </c>
      <c r="L198" s="197">
        <v>25.960000000000001</v>
      </c>
      <c r="M198" s="197"/>
      <c r="N198" s="197">
        <f>ROUND(L198*K198,3)</f>
        <v>162.71700000000001</v>
      </c>
      <c r="O198" s="197"/>
      <c r="P198" s="197"/>
      <c r="Q198" s="197"/>
      <c r="R198" s="43"/>
      <c r="T198" s="198" t="s">
        <v>18</v>
      </c>
      <c r="U198" s="240" t="s">
        <v>42</v>
      </c>
      <c r="V198" s="241">
        <v>1.2889999999999999</v>
      </c>
      <c r="W198" s="241">
        <f>V198*K198</f>
        <v>8.0794519999999999</v>
      </c>
      <c r="X198" s="241">
        <v>0</v>
      </c>
      <c r="Y198" s="241">
        <f>X198*K198</f>
        <v>0</v>
      </c>
      <c r="Z198" s="241">
        <v>0</v>
      </c>
      <c r="AA198" s="242">
        <f>Z198*K198</f>
        <v>0</v>
      </c>
      <c r="AR198" s="23" t="s">
        <v>131</v>
      </c>
      <c r="AT198" s="23" t="s">
        <v>127</v>
      </c>
      <c r="AU198" s="23" t="s">
        <v>132</v>
      </c>
      <c r="AY198" s="23" t="s">
        <v>126</v>
      </c>
      <c r="BE198" s="201">
        <f>IF(U198="základná",N198,0)</f>
        <v>0</v>
      </c>
      <c r="BF198" s="201">
        <f>IF(U198="znížená",N198,0)</f>
        <v>162.71700000000001</v>
      </c>
      <c r="BG198" s="201">
        <f>IF(U198="zákl. prenesená",N198,0)</f>
        <v>0</v>
      </c>
      <c r="BH198" s="201">
        <f>IF(U198="zníž. prenesená",N198,0)</f>
        <v>0</v>
      </c>
      <c r="BI198" s="201">
        <f>IF(U198="nulová",N198,0)</f>
        <v>0</v>
      </c>
      <c r="BJ198" s="23" t="s">
        <v>132</v>
      </c>
      <c r="BK198" s="202">
        <f>ROUND(L198*K198,3)</f>
        <v>162.71700000000001</v>
      </c>
      <c r="BL198" s="23" t="s">
        <v>131</v>
      </c>
      <c r="BM198" s="23" t="s">
        <v>327</v>
      </c>
    </row>
    <row r="199" s="1" customFormat="1" ht="6.96" customHeight="1">
      <c r="B199" s="70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2"/>
    </row>
  </sheetData>
  <sheetProtection sheet="1" formatColumns="0" formatRows="0" objects="1" scenarios="1" spinCount="10" saltValue="MOhY/L1QruoZ3U/SNzkG2pxQCrUdn2WoHprREvQFo9WvqJu+HVftkIl5CVX0mEBOn/8ICkMSWxFaZuOUqTBpqg==" hashValue="+hvc0SUl9LN5xGkIVIexeVImjVkxwEj4+3PHMv8UkQmK/ryMYvagBzUQGSsirU7RBTnmthxTOZxAQIS1MXj3Ng==" algorithmName="SHA-512" password="CC35"/>
  <mergeCells count="22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F122:I122"/>
    <mergeCell ref="F123:I123"/>
    <mergeCell ref="F124:I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L145:M145"/>
    <mergeCell ref="N145:Q145"/>
    <mergeCell ref="F147:I147"/>
    <mergeCell ref="L147:M147"/>
    <mergeCell ref="N147:Q147"/>
    <mergeCell ref="F148:I148"/>
    <mergeCell ref="F149:I149"/>
    <mergeCell ref="F150:I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F157:I157"/>
    <mergeCell ref="F158:I158"/>
    <mergeCell ref="F159:I159"/>
    <mergeCell ref="L159:M159"/>
    <mergeCell ref="N159:Q159"/>
    <mergeCell ref="F161:I161"/>
    <mergeCell ref="L161:M161"/>
    <mergeCell ref="N161:Q161"/>
    <mergeCell ref="F162:I162"/>
    <mergeCell ref="F163:I163"/>
    <mergeCell ref="F164:I164"/>
    <mergeCell ref="F165:I165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N117:Q117"/>
    <mergeCell ref="N118:Q118"/>
    <mergeCell ref="N119:Q119"/>
    <mergeCell ref="N146:Q146"/>
    <mergeCell ref="N160:Q160"/>
    <mergeCell ref="N166:Q166"/>
    <mergeCell ref="N168:Q168"/>
    <mergeCell ref="N194:Q194"/>
    <mergeCell ref="N196:Q196"/>
    <mergeCell ref="H1:K1"/>
    <mergeCell ref="S2:AC2"/>
  </mergeCells>
  <hyperlinks>
    <hyperlink ref="F1:G1" location="C2" display="1) Krycí list rozpočtu"/>
    <hyperlink ref="H1:K1" location="C86" display="2) Rekapitulácia rozpočtu"/>
    <hyperlink ref="L1" location="C116" display="3) Rozpočet"/>
    <hyperlink ref="S1:T1" location="'Rekapitulácia stavby'!C2" display="Rekapitulácia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Katrína Martinusová</dc:creator>
  <cp:lastModifiedBy>Katrína Martinusová</cp:lastModifiedBy>
  <dcterms:created xsi:type="dcterms:W3CDTF">2017-11-22T09:36:47Z</dcterms:created>
  <dcterms:modified xsi:type="dcterms:W3CDTF">2017-11-22T09:36:51Z</dcterms:modified>
</cp:coreProperties>
</file>